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avannoorloos\Downloads\"/>
    </mc:Choice>
  </mc:AlternateContent>
  <xr:revisionPtr revIDLastSave="0" documentId="13_ncr:1_{09B9A06A-13B6-45B2-A724-F793D47FD852}"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5"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2" i="63"/>
  <c r="C133" i="63"/>
  <c r="C135" i="63"/>
  <c r="C102" i="63"/>
  <c r="D132" i="63" l="1"/>
  <c r="D133" i="63"/>
  <c r="D101" i="63"/>
  <c r="D102" i="63"/>
  <c r="A197" i="63"/>
  <c r="A165" i="63"/>
  <c r="A104" i="63"/>
  <c r="BA115" i="34"/>
  <c r="D135" i="63"/>
  <c r="A228" i="63"/>
  <c r="A260" i="63" s="1"/>
  <c r="A136" i="63"/>
  <c r="C260" i="63"/>
  <c r="C196" i="63"/>
  <c r="C136" i="63"/>
  <c r="C164" i="63"/>
  <c r="C103" i="63"/>
  <c r="D164" i="63" l="1"/>
  <c r="D196" i="63"/>
  <c r="D103" i="63"/>
  <c r="A166" i="63"/>
  <c r="A198" i="63"/>
  <c r="A229" i="63"/>
  <c r="A105" i="63"/>
  <c r="BA116" i="34"/>
  <c r="AB76" i="34"/>
  <c r="AB88" i="34" s="1"/>
  <c r="AB75" i="34"/>
  <c r="AB87" i="34" s="1"/>
  <c r="D136" i="63"/>
  <c r="D260" i="63"/>
  <c r="A261" i="63"/>
  <c r="A292" i="63"/>
  <c r="A230" i="63"/>
  <c r="A137" i="63"/>
  <c r="C137" i="63"/>
  <c r="C229" i="63"/>
  <c r="C104" i="63"/>
  <c r="C165" i="63"/>
  <c r="C292" i="63"/>
  <c r="C261" i="63"/>
  <c r="C197" i="63"/>
  <c r="C228" i="63"/>
  <c r="D104" i="63" l="1"/>
  <c r="D228" i="63"/>
  <c r="D197" i="63"/>
  <c r="D165" i="63"/>
  <c r="A106" i="63"/>
  <c r="A199" i="63"/>
  <c r="A167" i="63"/>
  <c r="BA117" i="34"/>
  <c r="AB77" i="34"/>
  <c r="AB89" i="34" s="1"/>
  <c r="D137" i="63"/>
  <c r="D292" i="63"/>
  <c r="D261" i="63"/>
  <c r="A324" i="63"/>
  <c r="A293" i="63"/>
  <c r="A262" i="63"/>
  <c r="D229" i="63"/>
  <c r="A231" i="63"/>
  <c r="A138" i="63"/>
  <c r="C230" i="63"/>
  <c r="C262" i="63"/>
  <c r="C324" i="63"/>
  <c r="C138" i="63"/>
  <c r="C166" i="63"/>
  <c r="C293" i="63"/>
  <c r="C198" i="63"/>
  <c r="C105" i="63"/>
  <c r="D105" i="63" l="1"/>
  <c r="D166" i="63"/>
  <c r="D198" i="63"/>
  <c r="A168" i="63"/>
  <c r="A107" i="63"/>
  <c r="A200" i="63"/>
  <c r="BA118" i="34"/>
  <c r="AB78" i="34"/>
  <c r="AB90" i="34" s="1"/>
  <c r="D138" i="63"/>
  <c r="D262" i="63"/>
  <c r="D293" i="63"/>
  <c r="D324" i="63"/>
  <c r="A263" i="63"/>
  <c r="A294" i="63"/>
  <c r="A325" i="63"/>
  <c r="A356" i="63"/>
  <c r="D230" i="63"/>
  <c r="A232" i="63"/>
  <c r="A139" i="63"/>
  <c r="C106" i="63"/>
  <c r="C199" i="63"/>
  <c r="C231" i="63"/>
  <c r="C294" i="63"/>
  <c r="C263" i="63"/>
  <c r="C139" i="63"/>
  <c r="C167" i="63"/>
  <c r="C325" i="63"/>
  <c r="C35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295" i="63"/>
  <c r="C388" i="63"/>
  <c r="C326" i="63"/>
  <c r="C168" i="63"/>
  <c r="C232" i="63"/>
  <c r="C264" i="63"/>
  <c r="C357" i="63"/>
  <c r="C200" i="63"/>
  <c r="C14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96" i="63"/>
  <c r="C141" i="63"/>
  <c r="C169" i="63"/>
  <c r="C265" i="63"/>
  <c r="C108" i="63"/>
  <c r="C327" i="63"/>
  <c r="C358" i="63"/>
  <c r="C389" i="63"/>
  <c r="C201" i="63"/>
  <c r="C233"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170" i="63"/>
  <c r="C234" i="63"/>
  <c r="C142" i="63"/>
  <c r="C390" i="63"/>
  <c r="C297" i="63"/>
  <c r="C266" i="63"/>
  <c r="C202" i="63"/>
  <c r="C109"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171" i="63"/>
  <c r="C391" i="63"/>
  <c r="C329" i="63"/>
  <c r="C143" i="63"/>
  <c r="C203" i="63"/>
  <c r="C298" i="63"/>
  <c r="C267" i="63"/>
  <c r="C235"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330" i="63"/>
  <c r="C204" i="63"/>
  <c r="C361" i="63"/>
  <c r="C172" i="63"/>
  <c r="C236" i="63"/>
  <c r="C268" i="63"/>
  <c r="C299" i="63"/>
  <c r="C111" i="63"/>
  <c r="C144"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173" i="63"/>
  <c r="C112" i="63"/>
  <c r="C393" i="63"/>
  <c r="C269" i="63"/>
  <c r="C145" i="63"/>
  <c r="C237" i="63"/>
  <c r="C300" i="63"/>
  <c r="C205" i="63"/>
  <c r="C331" i="63"/>
  <c r="D205" i="63" l="1"/>
  <c r="D173" i="63"/>
  <c r="D112" i="63"/>
  <c r="A175" i="63"/>
  <c r="A114" i="63"/>
  <c r="A207" i="63"/>
  <c r="BA125" i="34"/>
  <c r="D362" i="63"/>
  <c r="D393" i="63"/>
  <c r="D269" i="63"/>
  <c r="D145" i="63"/>
  <c r="D331" i="63"/>
  <c r="D300" i="63"/>
  <c r="A363" i="63"/>
  <c r="A394" i="63"/>
  <c r="A270" i="63"/>
  <c r="A332" i="63"/>
  <c r="A301" i="63"/>
  <c r="D237" i="63"/>
  <c r="A239" i="63"/>
  <c r="A146" i="63"/>
  <c r="C363" i="63"/>
  <c r="C270" i="63"/>
  <c r="C206" i="63"/>
  <c r="C394" i="63"/>
  <c r="C174" i="63"/>
  <c r="C238" i="63"/>
  <c r="C332" i="63"/>
  <c r="C301" i="63"/>
  <c r="C113" i="63"/>
  <c r="C146"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333" i="63"/>
  <c r="C364" i="63"/>
  <c r="C302" i="63"/>
  <c r="C175" i="63"/>
  <c r="C239" i="63"/>
  <c r="C395" i="63"/>
  <c r="C207" i="63"/>
  <c r="C271" i="63"/>
  <c r="C14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240" i="63"/>
  <c r="C208" i="63"/>
  <c r="C303" i="63"/>
  <c r="C365" i="63"/>
  <c r="C176" i="63"/>
  <c r="C272" i="63"/>
  <c r="C148" i="63"/>
  <c r="C396" i="63"/>
  <c r="C334" i="63"/>
  <c r="D115" i="63" l="1"/>
  <c r="D176" i="63"/>
  <c r="D208" i="63"/>
  <c r="A210" i="63"/>
  <c r="A117" i="63"/>
  <c r="A178" i="63"/>
  <c r="BA128" i="34"/>
  <c r="D334" i="63"/>
  <c r="D148" i="63"/>
  <c r="D303" i="63"/>
  <c r="D272" i="63"/>
  <c r="D365" i="63"/>
  <c r="D396" i="63"/>
  <c r="A335" i="63"/>
  <c r="A304" i="63"/>
  <c r="A273" i="63"/>
  <c r="A366" i="63"/>
  <c r="A397" i="63"/>
  <c r="D240" i="63"/>
  <c r="A242" i="63"/>
  <c r="A149" i="63"/>
  <c r="C304" i="63"/>
  <c r="C149" i="63"/>
  <c r="C209" i="63"/>
  <c r="C241" i="63"/>
  <c r="C397" i="63"/>
  <c r="C116" i="63"/>
  <c r="C335" i="63"/>
  <c r="C366" i="63"/>
  <c r="C273" i="63"/>
  <c r="C17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36" i="63"/>
  <c r="C117" i="63"/>
  <c r="C305" i="63"/>
  <c r="C242" i="63"/>
  <c r="C367" i="63"/>
  <c r="C274" i="63"/>
  <c r="C178" i="63"/>
  <c r="C398" i="63"/>
  <c r="C210" i="63"/>
  <c r="C15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151" i="63"/>
  <c r="C399" i="63"/>
  <c r="C243" i="63"/>
  <c r="C368" i="63"/>
  <c r="C306" i="63"/>
  <c r="C337" i="63"/>
  <c r="C118" i="63"/>
  <c r="C211" i="63"/>
  <c r="C275"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44" i="63"/>
  <c r="C119" i="63"/>
  <c r="C400" i="63"/>
  <c r="C152" i="63"/>
  <c r="C369" i="63"/>
  <c r="C212" i="63"/>
  <c r="C307" i="63"/>
  <c r="C276" i="63"/>
  <c r="C338"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401" i="63"/>
  <c r="C245" i="63"/>
  <c r="C153" i="63"/>
  <c r="C308" i="63"/>
  <c r="C120" i="63"/>
  <c r="C181" i="63"/>
  <c r="C213" i="63"/>
  <c r="C339" i="63"/>
  <c r="C277" i="63"/>
  <c r="C37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09" i="63"/>
  <c r="C402" i="63"/>
  <c r="C371" i="63"/>
  <c r="C182" i="63"/>
  <c r="C246" i="63"/>
  <c r="C121" i="63"/>
  <c r="C214" i="63"/>
  <c r="C278" i="63"/>
  <c r="C154" i="63"/>
  <c r="C340"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215" i="63"/>
  <c r="C341" i="63"/>
  <c r="C403" i="63"/>
  <c r="C122" i="63"/>
  <c r="C279" i="63"/>
  <c r="C372" i="63"/>
  <c r="C247" i="63"/>
  <c r="C155"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80" i="63"/>
  <c r="C216" i="63"/>
  <c r="C248" i="63"/>
  <c r="C184" i="63"/>
  <c r="C373" i="63"/>
  <c r="C156" i="63"/>
  <c r="C311" i="63"/>
  <c r="C342" i="63"/>
  <c r="C123" i="63"/>
  <c r="C40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217" i="63"/>
  <c r="C405" i="63"/>
  <c r="C124" i="63"/>
  <c r="C281" i="63"/>
  <c r="C343" i="63"/>
  <c r="C312" i="63"/>
  <c r="C185" i="63"/>
  <c r="C374" i="63"/>
  <c r="C15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86" i="63"/>
  <c r="C344" i="63"/>
  <c r="C313" i="63"/>
  <c r="C125" i="63"/>
  <c r="C218" i="63"/>
  <c r="C375" i="63"/>
  <c r="C406" i="63"/>
  <c r="C158" i="63"/>
  <c r="C250" i="63"/>
  <c r="D186" i="63" l="1"/>
  <c r="D125" i="63"/>
  <c r="D218" i="63"/>
  <c r="A220" i="63"/>
  <c r="A188" i="63"/>
  <c r="A127" i="63"/>
  <c r="D406" i="63"/>
  <c r="D313" i="63"/>
  <c r="D344" i="63"/>
  <c r="D282" i="63"/>
  <c r="D158" i="63"/>
  <c r="D375" i="63"/>
  <c r="A407" i="63"/>
  <c r="A314" i="63"/>
  <c r="A345" i="63"/>
  <c r="A283" i="63"/>
  <c r="A376" i="63"/>
  <c r="D250" i="63"/>
  <c r="A252" i="63"/>
  <c r="A159" i="63"/>
  <c r="C314" i="63"/>
  <c r="C159" i="63"/>
  <c r="C407" i="63"/>
  <c r="C126" i="63"/>
  <c r="C345" i="63"/>
  <c r="C283" i="63"/>
  <c r="C376" i="63"/>
  <c r="C187" i="63"/>
  <c r="C251" i="63"/>
  <c r="C219" i="63"/>
  <c r="D219" i="63" l="1"/>
  <c r="D126" i="63"/>
  <c r="D187" i="63"/>
  <c r="A221" i="63"/>
  <c r="A128" i="63"/>
  <c r="A189" i="63"/>
  <c r="D407" i="63"/>
  <c r="D314" i="63"/>
  <c r="D159" i="63"/>
  <c r="D376" i="63"/>
  <c r="D283" i="63"/>
  <c r="D345" i="63"/>
  <c r="A408" i="63"/>
  <c r="A315" i="63"/>
  <c r="A377" i="63"/>
  <c r="A284" i="63"/>
  <c r="A346" i="63"/>
  <c r="D251" i="63"/>
  <c r="A253" i="63"/>
  <c r="A160" i="63"/>
  <c r="C315" i="63"/>
  <c r="C220" i="63"/>
  <c r="C377" i="63"/>
  <c r="C127" i="63"/>
  <c r="C346" i="63"/>
  <c r="C188" i="63"/>
  <c r="C284" i="63"/>
  <c r="C408" i="63"/>
  <c r="C252" i="63"/>
  <c r="C160" i="63"/>
  <c r="D188" i="63" l="1"/>
  <c r="D127" i="63"/>
  <c r="D220" i="63"/>
  <c r="A129" i="63"/>
  <c r="A222" i="63"/>
  <c r="A190" i="63"/>
  <c r="D346" i="63"/>
  <c r="D284" i="63"/>
  <c r="D315" i="63"/>
  <c r="D408" i="63"/>
  <c r="D160" i="63"/>
  <c r="D377" i="63"/>
  <c r="A347" i="63"/>
  <c r="A285" i="63"/>
  <c r="A316" i="63"/>
  <c r="A409" i="63"/>
  <c r="A378" i="63"/>
  <c r="D252" i="63"/>
  <c r="A254" i="63"/>
  <c r="A161" i="63"/>
  <c r="C221" i="63"/>
  <c r="C378" i="63"/>
  <c r="C316" i="63"/>
  <c r="C161" i="63"/>
  <c r="C253" i="63"/>
  <c r="C128" i="63"/>
  <c r="C285" i="63"/>
  <c r="C189" i="63"/>
  <c r="C347" i="63"/>
  <c r="C409" i="63"/>
  <c r="D189" i="63" l="1"/>
  <c r="D221" i="63"/>
  <c r="D128" i="63"/>
  <c r="A223" i="63"/>
  <c r="A130" i="63"/>
  <c r="A191" i="63"/>
  <c r="D347" i="63"/>
  <c r="D285" i="63"/>
  <c r="D316" i="63"/>
  <c r="D161" i="63"/>
  <c r="D378" i="63"/>
  <c r="D409" i="63"/>
  <c r="A348" i="63"/>
  <c r="A286" i="63"/>
  <c r="A317" i="63"/>
  <c r="A379" i="63"/>
  <c r="A410" i="63"/>
  <c r="D253" i="63"/>
  <c r="A255" i="63"/>
  <c r="A162" i="63"/>
  <c r="C222" i="63"/>
  <c r="C348" i="63"/>
  <c r="C129" i="63"/>
  <c r="C317" i="63"/>
  <c r="C410" i="63"/>
  <c r="C190" i="63"/>
  <c r="C379" i="63"/>
  <c r="C254" i="63"/>
  <c r="C286" i="63"/>
  <c r="C16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411" i="63"/>
  <c r="C163" i="63"/>
  <c r="C318" i="63"/>
  <c r="C287" i="63"/>
  <c r="C131" i="63"/>
  <c r="C380" i="63"/>
  <c r="C130" i="63"/>
  <c r="C223" i="63"/>
  <c r="C349"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19" i="63"/>
  <c r="C350" i="63"/>
  <c r="C381" i="63"/>
  <c r="C256" i="63"/>
  <c r="C288" i="63"/>
  <c r="C192" i="63"/>
  <c r="C412" i="63"/>
  <c r="C224"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351" i="63"/>
  <c r="C289" i="63"/>
  <c r="C225" i="63"/>
  <c r="C257" i="63"/>
  <c r="C382" i="63"/>
  <c r="C193" i="63"/>
  <c r="C320"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4" i="63"/>
  <c r="C383" i="63"/>
  <c r="C195" i="63"/>
  <c r="C290" i="63"/>
  <c r="C321" i="63"/>
  <c r="C258" i="63"/>
  <c r="C227" i="63"/>
  <c r="C352" i="63"/>
  <c r="C414" i="63"/>
  <c r="C226"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22" i="63"/>
  <c r="C353" i="63"/>
  <c r="C259" i="63"/>
  <c r="C384" i="63"/>
  <c r="C291" i="63"/>
  <c r="C415" i="63"/>
  <c r="AP48" i="39" l="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Z69" i="39"/>
  <c r="AU12" i="39"/>
  <c r="AS15" i="39"/>
  <c r="AS14" i="39"/>
  <c r="AS67" i="39"/>
  <c r="AT68" i="39"/>
  <c r="AU67" i="39"/>
  <c r="AT69" i="39"/>
  <c r="AV67" i="39"/>
  <c r="AS68" i="39"/>
  <c r="AF68" i="39"/>
  <c r="AV66" i="39"/>
  <c r="AS69" i="39"/>
  <c r="AF69" i="39"/>
  <c r="AU66" i="39"/>
  <c r="AF71" i="39"/>
  <c r="AT66" i="39"/>
  <c r="AF70" i="39"/>
  <c r="M71" i="29"/>
  <c r="C323" i="63"/>
  <c r="C416" i="63"/>
  <c r="C354" i="63"/>
  <c r="C385" i="63"/>
  <c r="AT39" i="39" l="1"/>
  <c r="AT15" i="39"/>
  <c r="AT12" i="39"/>
  <c r="Z68" i="39"/>
  <c r="AT14" i="39"/>
  <c r="AW14" i="39" s="1"/>
  <c r="Z70" i="39"/>
  <c r="Z71" i="39"/>
  <c r="AV13" i="39"/>
  <c r="AX13"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W12" i="39"/>
  <c r="AY14" i="39"/>
  <c r="AY12" i="39"/>
  <c r="AW68" i="39"/>
  <c r="AX68" i="39"/>
  <c r="AX66" i="39"/>
  <c r="AW66" i="39"/>
  <c r="AY67" i="39"/>
  <c r="AY68" i="39"/>
  <c r="AX69" i="39"/>
  <c r="AW69" i="39"/>
  <c r="AY69" i="39"/>
  <c r="AY66" i="39"/>
  <c r="AX67" i="39"/>
  <c r="AW67" i="39"/>
  <c r="Y63" i="34"/>
  <c r="O48" i="46"/>
  <c r="H52" i="46" s="1"/>
  <c r="R62" i="25"/>
  <c r="S65" i="25" s="1"/>
  <c r="M86" i="41"/>
  <c r="V72" i="39"/>
  <c r="C355" i="63"/>
  <c r="C386" i="63"/>
  <c r="C417" i="63"/>
  <c r="AX14" i="39" l="1"/>
  <c r="AY13" i="39"/>
  <c r="AW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9" i="60"/>
  <c r="B47" i="60"/>
  <c r="B41" i="60"/>
  <c r="B17" i="60"/>
  <c r="B30" i="60"/>
  <c r="B25" i="60"/>
  <c r="B6" i="60"/>
  <c r="B56" i="60"/>
  <c r="B38" i="60"/>
  <c r="B36" i="60"/>
  <c r="B42" i="60"/>
  <c r="B23" i="60"/>
  <c r="B8" i="60"/>
  <c r="B39" i="60"/>
  <c r="B20" i="60"/>
  <c r="B44" i="60"/>
  <c r="B33" i="60"/>
  <c r="B50" i="60"/>
  <c r="B31" i="60"/>
  <c r="B15" i="60"/>
  <c r="B53" i="60"/>
  <c r="B10" i="60"/>
  <c r="B48" i="60"/>
  <c r="B9" i="60"/>
  <c r="B45" i="60"/>
  <c r="B18" i="60"/>
  <c r="B54" i="60"/>
  <c r="B40" i="60"/>
  <c r="B28" i="60"/>
  <c r="B24" i="60"/>
  <c r="B27" i="60"/>
  <c r="B43" i="60"/>
  <c r="B55" i="60"/>
  <c r="B37" i="60"/>
  <c r="B21" i="60"/>
  <c r="B29" i="60"/>
  <c r="B16" i="60"/>
  <c r="B52" i="60"/>
  <c r="B49" i="60"/>
  <c r="B46" i="60"/>
  <c r="B22" i="60"/>
  <c r="B7" i="60"/>
  <c r="B32" i="60"/>
  <c r="B51" i="60"/>
  <c r="B26" i="60"/>
  <c r="U2" i="64" l="1"/>
  <c r="C1" i="62"/>
  <c r="C2" i="62" s="1"/>
  <c r="C1" i="63"/>
  <c r="C2" i="63" s="1"/>
  <c r="C1" i="61"/>
  <c r="D13" i="64" l="1"/>
  <c r="T10" i="64"/>
  <c r="T9" i="64"/>
  <c r="K44" i="38"/>
  <c r="V50" i="38" s="1"/>
  <c r="D44" i="38"/>
  <c r="V45" i="38" s="1"/>
  <c r="V48" i="38" s="1"/>
  <c r="C2" i="61"/>
  <c r="Q72" i="25"/>
  <c r="B155" i="61"/>
  <c r="T8" i="64" a="1"/>
  <c r="T7" i="64" a="1"/>
  <c r="B255" i="62"/>
  <c r="B206" i="62"/>
  <c r="B68" i="62"/>
  <c r="B58" i="63"/>
  <c r="B236" i="62"/>
  <c r="B147" i="62"/>
  <c r="B56" i="62"/>
  <c r="B53" i="63"/>
  <c r="B75" i="63"/>
  <c r="B109" i="62"/>
  <c r="B188" i="62"/>
  <c r="B251" i="62"/>
  <c r="B23" i="63"/>
  <c r="B55" i="61"/>
  <c r="B192" i="61"/>
  <c r="B170" i="61"/>
  <c r="B138" i="61"/>
  <c r="B12" i="61"/>
  <c r="B147" i="61"/>
  <c r="B106" i="61"/>
  <c r="B131" i="62"/>
  <c r="B260" i="62"/>
  <c r="B37" i="63"/>
  <c r="B235" i="62"/>
  <c r="B55" i="63"/>
  <c r="B56" i="63"/>
  <c r="B6" i="62"/>
  <c r="B32" i="63"/>
  <c r="B247" i="62"/>
  <c r="B139" i="62"/>
  <c r="B249" i="62"/>
  <c r="B219" i="62"/>
  <c r="B129" i="62"/>
  <c r="B215" i="62"/>
  <c r="B98" i="61"/>
  <c r="B159" i="61"/>
  <c r="B54" i="61"/>
  <c r="B27" i="61"/>
  <c r="B143" i="61"/>
  <c r="B191" i="61"/>
  <c r="B116" i="61"/>
  <c r="B154" i="62"/>
  <c r="B167" i="62"/>
  <c r="B241" i="62"/>
  <c r="B28" i="62"/>
  <c r="B54" i="62"/>
  <c r="B135" i="62"/>
  <c r="B45" i="63"/>
  <c r="B105" i="61"/>
  <c r="B103" i="61"/>
  <c r="B68" i="61"/>
  <c r="B80" i="61"/>
  <c r="B83" i="62"/>
  <c r="B65" i="62"/>
  <c r="B114" i="61"/>
  <c r="B138" i="62"/>
  <c r="B98" i="62"/>
  <c r="B36" i="62"/>
  <c r="B136" i="62"/>
  <c r="B201" i="62"/>
  <c r="B243" i="62"/>
  <c r="B60" i="63"/>
  <c r="B92" i="61"/>
  <c r="B7" i="61"/>
  <c r="B75" i="61"/>
  <c r="B111" i="62"/>
  <c r="B176" i="62"/>
  <c r="B169" i="61"/>
  <c r="B204" i="62"/>
  <c r="B25" i="63"/>
  <c r="B237" i="62"/>
  <c r="B31" i="62"/>
  <c r="B194" i="62"/>
  <c r="B91" i="62"/>
  <c r="B152" i="61"/>
  <c r="B36" i="61"/>
  <c r="B35" i="61"/>
  <c r="B136" i="61"/>
  <c r="B74" i="62"/>
  <c r="B106" i="62"/>
  <c r="B153" i="61"/>
  <c r="B171" i="61"/>
  <c r="B44" i="61"/>
  <c r="B183" i="62"/>
  <c r="B184" i="61"/>
  <c r="B14" i="62"/>
  <c r="B114" i="62"/>
  <c r="B27" i="62"/>
  <c r="B67" i="63"/>
  <c r="B53" i="62"/>
  <c r="B82" i="62"/>
  <c r="B191" i="62"/>
  <c r="B46" i="62"/>
  <c r="B222" i="62"/>
  <c r="B226" i="62"/>
  <c r="B270" i="62"/>
  <c r="B171" i="62"/>
  <c r="B196" i="62"/>
  <c r="B174" i="62"/>
  <c r="B181" i="61"/>
  <c r="B62" i="61"/>
  <c r="B119" i="61"/>
  <c r="B142" i="61"/>
  <c r="B178" i="61"/>
  <c r="B162" i="61"/>
  <c r="B120" i="61"/>
  <c r="B258" i="62"/>
  <c r="B10" i="62"/>
  <c r="B54" i="63"/>
  <c r="B33" i="62"/>
  <c r="B268" i="62"/>
  <c r="B165" i="62"/>
  <c r="B79" i="63"/>
  <c r="B263" i="62"/>
  <c r="B164" i="62"/>
  <c r="B113" i="62"/>
  <c r="B200" i="62"/>
  <c r="B68" i="63"/>
  <c r="B28" i="63"/>
  <c r="B217" i="62"/>
  <c r="B151" i="61"/>
  <c r="B8" i="61"/>
  <c r="B189" i="61"/>
  <c r="B176" i="61"/>
  <c r="B46" i="61"/>
  <c r="B50" i="61"/>
  <c r="B208" i="62"/>
  <c r="B232" i="62"/>
  <c r="B108" i="62"/>
  <c r="B41" i="63"/>
  <c r="B184" i="62"/>
  <c r="B11" i="62"/>
  <c r="B69" i="63"/>
  <c r="B169" i="62"/>
  <c r="B160" i="61"/>
  <c r="B101" i="61"/>
  <c r="B129" i="61"/>
  <c r="B181" i="62"/>
  <c r="B23" i="62"/>
  <c r="B55" i="62"/>
  <c r="B29" i="61"/>
  <c r="B195" i="62"/>
  <c r="B128" i="62"/>
  <c r="B107" i="62"/>
  <c r="B43" i="62"/>
  <c r="B14" i="63"/>
  <c r="B26" i="62"/>
  <c r="B146" i="62"/>
  <c r="B6" i="61"/>
  <c r="B19" i="61"/>
  <c r="B41" i="61"/>
  <c r="B250" i="62"/>
  <c r="B141" i="62"/>
  <c r="B146" i="61"/>
  <c r="B62" i="62"/>
  <c r="B218" i="62"/>
  <c r="B101" i="62"/>
  <c r="B40" i="63"/>
  <c r="B85" i="62"/>
  <c r="B70" i="62"/>
  <c r="B166" i="61"/>
  <c r="B118" i="62"/>
  <c r="B94" i="62"/>
  <c r="B205" i="62"/>
  <c r="B90" i="61"/>
  <c r="B160" i="62"/>
  <c r="B47" i="62"/>
  <c r="B170" i="62"/>
  <c r="B225" i="62"/>
  <c r="B34" i="63"/>
  <c r="B69" i="62"/>
  <c r="B259" i="62"/>
  <c r="B62" i="63"/>
  <c r="B67" i="62"/>
  <c r="B29" i="62"/>
  <c r="B261" i="62"/>
  <c r="B155" i="62"/>
  <c r="B76" i="62"/>
  <c r="B183" i="61"/>
  <c r="B173" i="61"/>
  <c r="B133" i="61"/>
  <c r="B135" i="61"/>
  <c r="B131" i="61"/>
  <c r="B195" i="61"/>
  <c r="B100" i="61"/>
  <c r="B120" i="62"/>
  <c r="B72" i="63"/>
  <c r="B80" i="63"/>
  <c r="B244" i="62"/>
  <c r="B150" i="62"/>
  <c r="B45" i="62"/>
  <c r="B44" i="63"/>
  <c r="B186" i="62"/>
  <c r="B17" i="62"/>
  <c r="B19" i="63"/>
  <c r="B166" i="62"/>
  <c r="B78" i="62"/>
  <c r="B27" i="63"/>
  <c r="B187" i="61"/>
  <c r="B69" i="61"/>
  <c r="B180" i="61"/>
  <c r="B177" i="61"/>
  <c r="B37" i="61"/>
  <c r="B137" i="61"/>
  <c r="B25" i="61"/>
  <c r="B143" i="62"/>
  <c r="B84" i="62"/>
  <c r="B163" i="62"/>
  <c r="B115" i="62"/>
  <c r="B112" i="62"/>
  <c r="B16" i="62"/>
  <c r="B29" i="63"/>
  <c r="B207" i="62"/>
  <c r="B139" i="61"/>
  <c r="B82" i="61"/>
  <c r="B9" i="61"/>
  <c r="B48" i="63"/>
  <c r="B51" i="62"/>
  <c r="B92" i="62"/>
  <c r="B16" i="61"/>
  <c r="B26" i="63"/>
  <c r="B233" i="62"/>
  <c r="B60" i="62"/>
  <c r="B31" i="63"/>
  <c r="B153" i="62"/>
  <c r="B42" i="63"/>
  <c r="B127" i="61"/>
  <c r="B165" i="61"/>
  <c r="B144" i="61"/>
  <c r="B102" i="61"/>
  <c r="B88" i="62"/>
  <c r="B22" i="63"/>
  <c r="B64" i="61"/>
  <c r="B130" i="62"/>
  <c r="B12" i="63"/>
  <c r="B172" i="62"/>
  <c r="B10" i="63"/>
  <c r="B266" i="62"/>
  <c r="B180" i="62"/>
  <c r="B18" i="61"/>
  <c r="B14" i="61"/>
  <c r="B93" i="61"/>
  <c r="B230" i="62"/>
  <c r="B229" i="62"/>
  <c r="B117" i="61"/>
  <c r="B161" i="61"/>
  <c r="B89" i="62"/>
  <c r="B96" i="62"/>
  <c r="B48" i="62"/>
  <c r="B13" i="63"/>
  <c r="B61" i="62"/>
  <c r="B253" i="62"/>
  <c r="B220" i="62"/>
  <c r="B72" i="62"/>
  <c r="B211" i="62"/>
  <c r="B61" i="63"/>
  <c r="B73" i="62"/>
  <c r="B104" i="62"/>
  <c r="B21" i="63"/>
  <c r="B163" i="61"/>
  <c r="B175" i="61"/>
  <c r="B56" i="61"/>
  <c r="B179" i="61"/>
  <c r="B128" i="61"/>
  <c r="B39" i="61"/>
  <c r="B94" i="61"/>
  <c r="B246" i="62"/>
  <c r="B110" i="62"/>
  <c r="B257" i="62"/>
  <c r="B175" i="62"/>
  <c r="B252" i="62"/>
  <c r="B8" i="63"/>
  <c r="B238" i="62"/>
  <c r="B64" i="62"/>
  <c r="B22" i="62"/>
  <c r="B82" i="63"/>
  <c r="B81" i="63"/>
  <c r="B66" i="63"/>
  <c r="B90" i="62"/>
  <c r="B66" i="61"/>
  <c r="B42" i="61"/>
  <c r="B87" i="61"/>
  <c r="B96" i="61"/>
  <c r="B130" i="61"/>
  <c r="B193" i="61"/>
  <c r="B185" i="61"/>
  <c r="B240" i="62"/>
  <c r="B262" i="62"/>
  <c r="B24" i="63"/>
  <c r="B33" i="63"/>
  <c r="B127" i="62"/>
  <c r="B269" i="62"/>
  <c r="B190" i="62"/>
  <c r="B74" i="63"/>
  <c r="B88" i="61"/>
  <c r="B164" i="61"/>
  <c r="B21" i="61"/>
  <c r="B35" i="63"/>
  <c r="B137" i="62"/>
  <c r="B194" i="61"/>
  <c r="B51" i="61"/>
  <c r="B8" i="62"/>
  <c r="B44" i="62"/>
  <c r="B254" i="62"/>
  <c r="B86" i="62"/>
  <c r="B64" i="63"/>
  <c r="B71" i="62"/>
  <c r="B43" i="61"/>
  <c r="B13" i="61"/>
  <c r="B11" i="61"/>
  <c r="B122" i="62"/>
  <c r="B267" i="62"/>
  <c r="B74" i="61"/>
  <c r="B51" i="63"/>
  <c r="B32" i="62"/>
  <c r="B57" i="62"/>
  <c r="B39" i="63"/>
  <c r="B133" i="62"/>
  <c r="B245" i="62"/>
  <c r="B256" i="62"/>
  <c r="B49" i="61"/>
  <c r="B126" i="61"/>
  <c r="B59" i="61"/>
  <c r="B100" i="62"/>
  <c r="B50" i="62"/>
  <c r="B149" i="62"/>
  <c r="B70" i="63"/>
  <c r="B271" i="62"/>
  <c r="B7" i="62"/>
  <c r="B9" i="62"/>
  <c r="B38" i="63"/>
  <c r="B178" i="62"/>
  <c r="B99" i="62"/>
  <c r="B97" i="62"/>
  <c r="B15" i="63"/>
  <c r="B80" i="62"/>
  <c r="B265" i="62"/>
  <c r="B20" i="63"/>
  <c r="B36" i="63"/>
  <c r="B40" i="61"/>
  <c r="B111" i="61"/>
  <c r="B190" i="61"/>
  <c r="B15" i="61"/>
  <c r="B115" i="61"/>
  <c r="B10" i="61"/>
  <c r="B167" i="61"/>
  <c r="B202" i="62"/>
  <c r="B185" i="62"/>
  <c r="B41" i="62"/>
  <c r="B16" i="63"/>
  <c r="B148" i="62"/>
  <c r="B189" i="62"/>
  <c r="B30" i="62"/>
  <c r="B105" i="62"/>
  <c r="B198" i="62"/>
  <c r="B18" i="63"/>
  <c r="B77" i="63"/>
  <c r="B248" i="62"/>
  <c r="B177" i="62"/>
  <c r="B104" i="61"/>
  <c r="B168" i="61"/>
  <c r="B134" i="61"/>
  <c r="B84" i="61"/>
  <c r="B23" i="61"/>
  <c r="B79" i="61"/>
  <c r="B110" i="61"/>
  <c r="B221" i="62"/>
  <c r="B125" i="62"/>
  <c r="B21" i="62"/>
  <c r="B210" i="62"/>
  <c r="B65" i="63"/>
  <c r="B63" i="63"/>
  <c r="B76" i="63"/>
  <c r="B20" i="61"/>
  <c r="B61" i="61"/>
  <c r="B172" i="61"/>
  <c r="B132" i="61"/>
  <c r="B182" i="62"/>
  <c r="B242" i="62"/>
  <c r="B38" i="61"/>
  <c r="B99" i="61"/>
  <c r="B24" i="62"/>
  <c r="B20" i="62"/>
  <c r="B156" i="62"/>
  <c r="B66" i="62"/>
  <c r="B121" i="62"/>
  <c r="B212" i="62"/>
  <c r="B150" i="61"/>
  <c r="B188" i="61"/>
  <c r="B24" i="61"/>
  <c r="B95" i="62"/>
  <c r="B203" i="62"/>
  <c r="B73" i="61"/>
  <c r="B134" i="62"/>
  <c r="B12" i="62"/>
  <c r="B78" i="63"/>
  <c r="B117" i="62"/>
  <c r="B140" i="62"/>
  <c r="B152" i="62"/>
  <c r="B162" i="62"/>
  <c r="B58" i="61"/>
  <c r="B91" i="61"/>
  <c r="B58" i="62"/>
  <c r="B52" i="63"/>
  <c r="B17" i="63"/>
  <c r="B223" i="62"/>
  <c r="B239" i="62"/>
  <c r="B216" i="62"/>
  <c r="B192" i="62"/>
  <c r="B173" i="62"/>
  <c r="B179" i="62"/>
  <c r="B224" i="62"/>
  <c r="B214" i="62"/>
  <c r="B6" i="63"/>
  <c r="B15" i="62"/>
  <c r="B228" i="62"/>
  <c r="B97" i="61"/>
  <c r="B70" i="61"/>
  <c r="B186" i="61"/>
  <c r="B57" i="61"/>
  <c r="B140" i="61"/>
  <c r="B76" i="61"/>
  <c r="B11" i="63"/>
  <c r="B209" i="62"/>
  <c r="B199" i="62"/>
  <c r="B264" i="62"/>
  <c r="B227" i="62"/>
  <c r="B231" i="62"/>
  <c r="B77" i="62"/>
  <c r="B132" i="62"/>
  <c r="B9" i="63"/>
  <c r="B187" i="62"/>
  <c r="B116" i="62"/>
  <c r="B142" i="62"/>
  <c r="B197" i="62"/>
  <c r="B35" i="62"/>
  <c r="B174" i="61"/>
  <c r="B83" i="61"/>
  <c r="B145" i="61"/>
  <c r="B22" i="61"/>
  <c r="B17" i="61"/>
  <c r="B81" i="61"/>
  <c r="B118" i="61"/>
  <c r="B42" i="62"/>
  <c r="B52" i="62"/>
  <c r="B168" i="62"/>
  <c r="B93" i="62"/>
  <c r="B87" i="62"/>
  <c r="B30" i="63"/>
  <c r="B43" i="63"/>
  <c r="B95" i="61"/>
  <c r="B63" i="61"/>
  <c r="B26" i="61"/>
  <c r="B45" i="61"/>
  <c r="B49" i="62"/>
  <c r="B75" i="62"/>
  <c r="B125" i="61"/>
  <c r="B73" i="63"/>
  <c r="B71" i="63"/>
  <c r="B103" i="62"/>
  <c r="B34" i="62"/>
  <c r="B124" i="62"/>
  <c r="B102" i="62"/>
  <c r="B59" i="63"/>
  <c r="B89" i="61"/>
  <c r="B182" i="61"/>
  <c r="B67" i="61"/>
  <c r="B193" i="62"/>
  <c r="B126" i="62"/>
  <c r="B112" i="61"/>
  <c r="B213" i="62"/>
  <c r="B151" i="62"/>
  <c r="B7" i="63"/>
  <c r="B59" i="62"/>
  <c r="B119" i="62"/>
  <c r="B159" i="62"/>
  <c r="B28" i="61"/>
  <c r="B113" i="61"/>
  <c r="B60" i="61"/>
  <c r="B109" i="61"/>
  <c r="B57" i="63"/>
  <c r="B25" i="62"/>
  <c r="B141" i="61"/>
  <c r="B65"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Z5" i="38" s="1"/>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<sst xmlns="http://schemas.openxmlformats.org/spreadsheetml/2006/main" count="3748" uniqueCount="2502">
  <si>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</si>
  <si>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</si>
  <si>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</si>
  <si>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</si>
  <si>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</si>
  <si>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</si>
  <si>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</si>
  <si>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</si>
  <si>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</si>
  <si>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</si>
  <si>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</si>
  <si>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</si>
  <si>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</si>
  <si>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</si>
  <si>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</si>
  <si>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</si>
  <si>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</si>
  <si>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</si>
  <si>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</si>
  <si>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</si>
  <si>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</si>
  <si>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</si>
  <si>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</si>
  <si>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</si>
  <si>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</si>
  <si>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</si>
  <si>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</si>
  <si>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</si>
  <si>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</si>
  <si>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</si>
  <si>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</si>
  <si>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</si>
  <si>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</si>
  <si>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</si>
  <si>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</si>
  <si>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</si>
  <si>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</si>
  <si>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</si>
  <si>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</si>
  <si>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</si>
  <si>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</si>
  <si>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</si>
  <si>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</si>
  <si>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</si>
  <si>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</si>
  <si>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</si>
  <si>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</si>
  <si>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</si>
  <si>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</si>
  <si>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</si>
  <si>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</si>
  <si>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</si>
  <si>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</si>
  <si>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</si>
  <si>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</si>
  <si>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</si>
  <si>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</si>
  <si>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</si>
  <si>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</si>
  <si>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</si>
  <si>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</si>
  <si>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</si>
  <si>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</si>
  <si>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</si>
  <si>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</si>
  <si>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</si>
  <si>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</si>
  <si>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</si>
  <si>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</si>
  <si>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</si>
  <si>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</si>
  <si>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</si>
  <si>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</si>
  <si>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</si>
  <si>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</si>
  <si>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</si>
  <si>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</si>
  <si>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</si>
  <si>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</si>
  <si>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</si>
  <si>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</si>
  <si>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</si>
  <si>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</si>
  <si>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</si>
  <si>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</si>
  <si>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</si>
  <si>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</si>
  <si>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</si>
  <si>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</si>
  <si>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</si>
  <si>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</si>
  <si>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</si>
  <si>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</si>
  <si>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</si>
  <si>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</si>
  <si>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</si>
  <si>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</si>
  <si>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</si>
  <si>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</si>
  <si>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</si>
  <si>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</si>
  <si>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</si>
  <si>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</si>
  <si>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</si>
  <si>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</si>
  <si>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</si>
  <si>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</si>
  <si>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</si>
  <si>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</si>
  <si>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</si>
  <si>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</si>
  <si>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</si>
  <si>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</si>
  <si>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</si>
  <si>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</si>
  <si>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</si>
  <si>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</si>
  <si>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</si>
  <si>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</si>
  <si>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</si>
  <si>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</si>
  <si>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</si>
  <si>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</si>
  <si>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</si>
  <si>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</si>
  <si>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</si>
  <si>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</si>
  <si>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</si>
  <si>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</si>
  <si>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</si>
  <si>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</si>
  <si>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</si>
  <si>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</si>
  <si>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</si>
  <si>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</si>
  <si>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</si>
  <si>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</si>
  <si>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</si>
  <si>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</si>
  <si>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</si>
  <si>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</si>
  <si>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</si>
  <si>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</si>
  <si>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</si>
  <si>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</si>
  <si>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</si>
  <si>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</si>
  <si>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</si>
  <si>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</si>
  <si>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</si>
  <si>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</si>
  <si>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</si>
  <si>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</si>
  <si>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</si>
  <si>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</si>
  <si>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</si>
  <si>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</si>
  <si>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</si>
  <si>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</si>
  <si>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</si>
  <si>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</si>
  <si>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</si>
  <si>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</si>
  <si>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</si>
  <si>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</si>
  <si>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</si>
  <si>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</si>
  <si>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</si>
  <si>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</si>
  <si>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</si>
  <si>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</si>
  <si>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</si>
  <si>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</si>
  <si>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</si>
  <si>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</si>
  <si>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</si>
  <si>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</si>
  <si>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</si>
  <si>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</si>
  <si>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</si>
  <si>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</si>
  <si>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</si>
  <si>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</si>
  <si>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</si>
  <si>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</si>
  <si>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</si>
  <si>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</si>
  <si>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</si>
  <si>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</si>
  <si>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</si>
  <si>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</si>
  <si>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</si>
  <si>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</si>
  <si>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</si>
  <si>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</si>
  <si>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</si>
  <si>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</si>
  <si>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</si>
  <si>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</si>
  <si>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</si>
  <si>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</si>
  <si>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</si>
  <si>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</si>
  <si>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</si>
  <si>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</si>
  <si>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</si>
  <si>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</si>
  <si>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</si>
  <si>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</si>
  <si>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</si>
  <si>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</si>
  <si>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</si>
  <si>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</si>
  <si>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</si>
  <si>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</si>
  <si>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</si>
  <si>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</si>
  <si>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</si>
  <si>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</si>
  <si>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</si>
  <si>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</si>
  <si>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</si>
  <si>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</si>
  <si>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</si>
  <si>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</si>
  <si>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</si>
  <si>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</si>
  <si>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</si>
  <si>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</si>
  <si>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</si>
  <si>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</si>
  <si>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</si>
  <si>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</si>
  <si>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</si>
  <si>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</si>
  <si>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</si>
  <si>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</si>
  <si>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</si>
  <si>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</si>
  <si>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</si>
  <si>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</si>
  <si>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</si>
  <si>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</si>
  <si>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</si>
  <si>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</si>
  <si>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</si>
  <si>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</si>
  <si>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</si>
  <si>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</si>
  <si>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</si>
  <si>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</si>
  <si>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</si>
  <si>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</si>
  <si>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</si>
  <si>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</si>
  <si>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</si>
  <si>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</si>
  <si>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</si>
  <si>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</si>
  <si>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</si>
  <si>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</si>
  <si>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</si>
  <si>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</si>
  <si>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</si>
  <si>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</si>
  <si>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</si>
  <si>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</si>
  <si>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</si>
  <si>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</si>
  <si>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</si>
  <si>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</si>
  <si>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</si>
  <si>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</si>
  <si>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</si>
  <si>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</si>
  <si>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</si>
  <si>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</si>
  <si>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</si>
  <si>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</si>
  <si>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</si>
  <si>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</si>
  <si>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</si>
  <si>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</si>
  <si>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</si>
  <si>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</si>
  <si>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</si>
  <si>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</si>
  <si>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</si>
  <si>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</si>
  <si>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</si>
  <si>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</si>
  <si>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</si>
  <si>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</si>
  <si>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</si>
  <si>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</si>
  <si>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</si>
  <si>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</si>
  <si>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</si>
  <si>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</si>
  <si>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</si>
  <si>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</si>
  <si>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</si>
  <si>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</si>
  <si>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</si>
  <si>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</si>
  <si>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</si>
  <si>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</si>
  <si>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</si>
  <si>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</si>
  <si>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</si>
  <si>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</si>
  <si>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</si>
  <si>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</si>
  <si>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</si>
  <si>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</si>
  <si>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</si>
  <si>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</si>
  <si>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</si>
  <si>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</si>
  <si>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</si>
  <si>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</si>
  <si>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</si>
  <si>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</si>
  <si>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</si>
  <si>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</si>
  <si>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</si>
  <si>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</si>
  <si>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</si>
  <si>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</si>
  <si>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</si>
  <si>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</si>
  <si>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</si>
  <si>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</si>
  <si>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</si>
  <si>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</si>
  <si>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</si>
  <si>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</si>
  <si>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</si>
  <si>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</si>
  <si>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</si>
  <si>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</si>
  <si>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</si>
  <si>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</si>
  <si>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</si>
  <si>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</si>
  <si>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</si>
  <si>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</si>
  <si>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</si>
  <si>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</si>
  <si>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</si>
  <si>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</si>
  <si>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</si>
  <si>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</si>
  <si>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</si>
  <si>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</si>
  <si>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</si>
  <si>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</si>
  <si>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</si>
  <si>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</si>
  <si>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</si>
  <si>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</si>
  <si>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</si>
  <si>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</si>
  <si>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</si>
  <si>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</si>
  <si>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</si>
  <si>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</si>
  <si>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</si>
  <si>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</si>
  <si>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</si>
  <si>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</si>
  <si>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</si>
  <si>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</si>
  <si>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</si>
  <si>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</si>
  <si>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</si>
  <si>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</si>
  <si>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</si>
  <si>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</si>
  <si>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</si>
  <si>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</si>
  <si>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</si>
  <si>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</si>
  <si>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</si>
  <si>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</si>
  <si>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</si>
  <si>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</si>
  <si>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</si>
  <si>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</si>
  <si>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</si>
  <si>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</si>
  <si>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</si>
  <si>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</si>
  <si>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</si>
  <si>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</si>
  <si>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</si>
  <si>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</si>
  <si>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</si>
  <si>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</si>
  <si>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</si>
  <si>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</si>
  <si>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</si>
  <si>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</si>
  <si>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</si>
  <si>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</si>
  <si>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</si>
  <si>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</si>
  <si>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</si>
  <si>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</si>
  <si>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</si>
  <si>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</si>
  <si>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</si>
  <si>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</si>
  <si>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</si>
  <si>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</si>
  <si>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</si>
  <si>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</si>
  <si>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</si>
  <si>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</si>
  <si>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</si>
  <si>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</si>
  <si>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</si>
  <si>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</si>
  <si>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</si>
  <si>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</si>
  <si>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</si>
  <si>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</si>
  <si>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</si>
  <si>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</si>
  <si>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</si>
  <si>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</si>
  <si>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</si>
  <si>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</si>
  <si>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</si>
  <si>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</si>
  <si>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</si>
  <si>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</si>
  <si>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</si>
  <si>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</si>
  <si>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</si>
  <si>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</si>
  <si>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</si>
  <si>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</si>
  <si>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</si>
  <si>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</si>
  <si>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</si>
  <si>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</si>
  <si>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</si>
  <si>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</si>
  <si>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</si>
  <si>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</si>
  <si>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</si>
  <si>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</si>
  <si>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</si>
  <si>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</si>
  <si>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</si>
  <si>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</si>
  <si>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</si>
  <si>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</si>
  <si>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</si>
  <si>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</si>
  <si>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</si>
  <si>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</si>
  <si>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</si>
  <si>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</si>
  <si>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</si>
  <si>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</si>
  <si>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</si>
  <si>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</si>
  <si>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</si>
  <si>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</si>
  <si>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</si>
  <si>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</si>
  <si>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</si>
  <si>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</si>
  <si>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</si>
  <si>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</si>
  <si>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</si>
  <si>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</si>
  <si>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</si>
  <si>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</si>
  <si>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</si>
  <si>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</si>
  <si>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</si>
  <si>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</si>
  <si>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</si>
  <si>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</si>
  <si>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</si>
  <si>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</si>
  <si>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</si>
  <si>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</si>
  <si>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</si>
  <si>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</si>
  <si>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</si>
  <si>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</si>
  <si>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</si>
  <si>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</si>
  <si>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</si>
  <si>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</si>
  <si>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</si>
  <si>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</si>
  <si>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</si>
  <si>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</si>
  <si>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</si>
  <si>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</si>
  <si>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</si>
  <si>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</si>
  <si>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</si>
  <si>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</si>
  <si>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</si>
  <si>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</si>
  <si>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</si>
  <si>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</si>
  <si>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</si>
  <si>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</si>
  <si>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</si>
  <si>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</si>
  <si>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</si>
  <si>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</si>
  <si>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</si>
  <si>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</si>
  <si>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</si>
  <si>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</si>
  <si>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</si>
  <si>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</si>
  <si>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</si>
  <si>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</si>
  <si>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</si>
  <si>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</si>
  <si>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</si>
  <si>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</si>
  <si>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</si>
  <si>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</si>
  <si>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</si>
  <si>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</si>
  <si>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</si>
  <si>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</si>
  <si>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</si>
  <si>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</si>
  <si>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</si>
  <si>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</si>
  <si>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</si>
  <si>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</si>
  <si>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</si>
  <si>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</si>
  <si>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</si>
  <si>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</si>
  <si>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</si>
  <si>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</si>
  <si>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</si>
  <si>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</si>
  <si>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</si>
  <si>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</si>
  <si>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</si>
  <si>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</si>
  <si>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</si>
  <si>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</si>
  <si>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</si>
  <si>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</si>
  <si>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</si>
  <si>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</si>
  <si>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</si>
  <si>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</si>
  <si>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</si>
  <si>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</si>
  <si>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</si>
  <si>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</si>
  <si>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</si>
  <si>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</si>
  <si>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</si>
  <si>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</si>
  <si>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</si>
  <si>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</si>
  <si>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</si>
  <si>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</si>
  <si>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</si>
  <si>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</si>
  <si>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</si>
  <si>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</si>
  <si>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</si>
  <si>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</si>
  <si>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</si>
  <si>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</si>
  <si>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</si>
  <si>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</si>
  <si>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</si>
  <si>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</si>
  <si>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</si>
  <si>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</si>
  <si>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</si>
  <si>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</si>
  <si>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</si>
  <si>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</si>
  <si>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</si>
  <si>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</si>
  <si>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</si>
  <si>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</si>
  <si>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</si>
  <si>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</si>
  <si>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</si>
  <si>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</si>
  <si>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</si>
  <si>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</si>
  <si>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</si>
  <si>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</si>
  <si>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</si>
  <si>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</si>
  <si>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</si>
  <si>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</si>
  <si>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</si>
  <si>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</si>
  <si>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</si>
  <si>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</si>
  <si>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</si>
  <si>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</si>
  <si>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</si>
  <si>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</si>
  <si>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</si>
  <si>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</si>
  <si>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</si>
  <si>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</si>
  <si>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</si>
  <si>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</si>
  <si>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</si>
  <si>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</si>
  <si>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</si>
  <si>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</si>
  <si>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</si>
  <si>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</si>
  <si>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</si>
  <si>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</si>
  <si>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</si>
  <si>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</si>
  <si>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</si>
  <si>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</si>
  <si>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</si>
  <si>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</si>
  <si>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</si>
  <si>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</si>
  <si>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</si>
  <si>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</si>
  <si>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</si>
  <si>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</si>
  <si>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</si>
  <si>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</si>
  <si>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</si>
  <si>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</si>
  <si>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</si>
  <si>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</si>
  <si>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</si>
  <si>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</si>
  <si>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</si>
  <si>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</si>
  <si>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</si>
  <si>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</si>
  <si>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</si>
  <si>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</si>
  <si>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</si>
  <si>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</si>
  <si>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</si>
  <si>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</si>
  <si>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</si>
  <si>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</si>
  <si>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</si>
  <si>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</si>
  <si>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</si>
  <si>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</si>
  <si>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</si>
  <si>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</si>
  <si>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</si>
  <si>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</si>
  <si>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</si>
  <si>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</si>
  <si>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</si>
  <si>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</si>
  <si>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</si>
  <si>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</si>
  <si>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</si>
  <si>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</si>
  <si>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</si>
  <si>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</si>
  <si>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</si>
  <si>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</si>
  <si>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</si>
  <si>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</si>
  <si>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</si>
  <si>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</si>
  <si>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</si>
  <si>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</si>
  <si>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</si>
  <si>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</si>
  <si>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</si>
  <si>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</si>
  <si>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</si>
  <si>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</si>
  <si>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</si>
  <si>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</si>
  <si>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</si>
  <si>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</si>
  <si>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</si>
  <si>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</si>
  <si>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</si>
  <si>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</si>
  <si>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</si>
  <si>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</si>
  <si>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</si>
  <si>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</si>
  <si>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</si>
  <si>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</si>
  <si>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</si>
  <si>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</si>
  <si>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</si>
  <si>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</si>
  <si>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</si>
  <si>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</si>
  <si>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</si>
  <si>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</si>
  <si>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</si>
  <si>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</si>
  <si>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</si>
  <si>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</si>
  <si>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</si>
  <si>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</si>
  <si>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</si>
  <si>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</si>
  <si>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</si>
  <si>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</si>
  <si>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</si>
  <si>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</si>
  <si>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</si>
  <si>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</si>
  <si>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</si>
  <si>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</si>
  <si>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</si>
  <si>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</si>
  <si>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</si>
  <si>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</si>
  <si>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</si>
  <si>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</si>
  <si>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</si>
  <si>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</si>
  <si>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</si>
  <si>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</si>
  <si>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</si>
  <si>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</si>
  <si>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</si>
  <si>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</si>
  <si>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</si>
  <si>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</si>
  <si>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</si>
  <si>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</si>
  <si>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</si>
  <si>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</si>
  <si>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</si>
  <si>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</si>
  <si>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</si>
  <si>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</si>
  <si>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</si>
  <si>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</si>
  <si>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</si>
  <si>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</si>
  <si>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</si>
  <si>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</si>
  <si>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</si>
  <si>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</si>
  <si>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</si>
  <si>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</si>
  <si>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</si>
  <si>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</si>
  <si>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</si>
  <si>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</si>
  <si>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</si>
  <si>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</si>
  <si>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</si>
  <si>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</si>
  <si>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</si>
  <si>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</si>
  <si>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</si>
  <si>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</si>
  <si>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</si>
  <si>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</si>
  <si>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</si>
  <si>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</si>
  <si>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</si>
  <si>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</si>
  <si>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</si>
  <si>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</si>
  <si>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</si>
  <si>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</si>
  <si>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</si>
  <si>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</si>
  <si>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</si>
  <si>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</si>
  <si>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</si>
  <si>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</si>
  <si>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</si>
  <si>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</si>
  <si>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</si>
  <si>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</si>
  <si>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</si>
  <si>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</si>
  <si>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</si>
  <si>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</si>
  <si>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</si>
  <si>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</si>
  <si>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</si>
  <si>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</si>
  <si>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</si>
  <si>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</si>
  <si>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</si>
  <si>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</si>
  <si>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</si>
  <si>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</si>
  <si>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</si>
  <si>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</si>
  <si>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</si>
  <si>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</si>
  <si>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</si>
  <si>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</si>
  <si>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</si>
  <si>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</si>
  <si>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</si>
  <si>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</si>
  <si>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</si>
  <si>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</si>
  <si>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</si>
  <si>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</si>
  <si>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</si>
  <si>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</si>
  <si>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</si>
  <si>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</si>
  <si>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</si>
  <si>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</si>
  <si>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</si>
  <si>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</si>
  <si>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</si>
  <si>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</si>
  <si>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</si>
  <si>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</si>
  <si>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</si>
  <si>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</si>
  <si>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</si>
  <si>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</si>
  <si>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</si>
  <si>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</si>
  <si>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</si>
  <si>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</si>
  <si>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</si>
  <si>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</si>
  <si>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</si>
  <si>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</si>
  <si>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</si>
  <si>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</si>
  <si>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</si>
  <si>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</si>
  <si>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</si>
  <si>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</si>
  <si>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</si>
  <si>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</si>
  <si>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</si>
  <si>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</si>
  <si>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</si>
  <si>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</si>
  <si>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</si>
  <si>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</si>
  <si>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</si>
  <si>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</si>
  <si>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</si>
  <si>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</si>
  <si>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</si>
  <si>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</si>
  <si>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</si>
  <si>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</si>
  <si>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</si>
  <si>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</si>
  <si>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</si>
  <si>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</si>
  <si>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</si>
  <si>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</si>
  <si>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</si>
  <si>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</si>
  <si>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</si>
  <si>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</si>
  <si>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</si>
  <si>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</si>
  <si>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</si>
  <si>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</si>
  <si>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</si>
  <si>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</si>
  <si>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</si>
  <si>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</si>
  <si>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</si>
  <si>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</si>
  <si>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</si>
  <si>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</si>
  <si>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</si>
  <si>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</si>
  <si>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</si>
  <si>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</si>
  <si>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</si>
  <si>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</si>
  <si>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</si>
  <si>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</si>
  <si>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</si>
  <si>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</si>
  <si>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</si>
  <si>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</si>
  <si>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</si>
  <si>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</si>
  <si>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</si>
  <si>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</si>
  <si>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</si>
  <si>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</si>
  <si>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</si>
  <si>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</si>
  <si>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</si>
  <si>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</si>
  <si>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</si>
  <si>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</si>
  <si>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</si>
  <si>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</si>
  <si>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</si>
  <si>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</si>
  <si>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</si>
  <si>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</si>
  <si>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</si>
  <si>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</si>
  <si>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</si>
  <si>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</si>
  <si>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</si>
  <si>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</si>
  <si>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</si>
  <si>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</si>
  <si>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</si>
  <si>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</si>
  <si>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</si>
  <si>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</si>
  <si>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</si>
  <si>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</si>
  <si>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</si>
  <si>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</si>
  <si>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</si>
  <si>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</si>
  <si>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</si>
  <si>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</si>
  <si>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</si>
  <si>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</si>
  <si>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</si>
  <si>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</si>
  <si>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</si>
  <si>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</si>
  <si>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</si>
  <si>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</si>
  <si>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</si>
  <si>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</si>
  <si>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</si>
  <si>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</si>
  <si>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</si>
  <si>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</si>
  <si>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</si>
  <si>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</si>
  <si>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</si>
  <si>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</si>
  <si>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</si>
  <si>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</si>
  <si>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</si>
  <si>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</si>
  <si>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</si>
  <si>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</si>
  <si>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</si>
  <si>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</si>
  <si>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</si>
  <si>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</si>
  <si>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</si>
  <si>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</si>
  <si>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</si>
  <si>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</si>
  <si>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</si>
  <si>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</si>
  <si>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</si>
  <si>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</si>
  <si>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</si>
  <si>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</si>
  <si>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</si>
  <si>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</si>
  <si>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</si>
  <si>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</si>
  <si>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</si>
  <si>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</si>
  <si>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</si>
  <si>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</si>
  <si>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</si>
  <si>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</si>
  <si>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</si>
  <si>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</si>
  <si>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</si>
  <si>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</si>
  <si>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</si>
  <si>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</si>
  <si>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</si>
  <si>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</si>
  <si>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</si>
  <si>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</si>
  <si>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</si>
  <si>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</si>
  <si>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</si>
  <si>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</si>
  <si>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</si>
  <si>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</si>
  <si>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</si>
  <si>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</si>
  <si>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</si>
  <si>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</si>
  <si>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</si>
  <si>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</si>
  <si>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</si>
  <si>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</si>
  <si>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</si>
  <si>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</si>
  <si>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</si>
  <si>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</si>
  <si>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</si>
  <si>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</si>
  <si>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</si>
  <si>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</si>
  <si>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</si>
  <si>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</si>
  <si>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</si>
  <si>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</si>
  <si>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</si>
  <si>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</si>
  <si>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</si>
  <si>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</si>
  <si>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</si>
  <si>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</si>
  <si>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</si>
  <si>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</si>
  <si>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</si>
  <si>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</si>
  <si>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</si>
  <si>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</si>
  <si>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</si>
  <si>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</si>
  <si>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</si>
  <si>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</si>
  <si>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</si>
  <si>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</si>
  <si>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</si>
  <si>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</si>
  <si>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</si>
  <si>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</si>
  <si>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</si>
  <si>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</si>
  <si>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</si>
  <si>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</si>
  <si>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</si>
  <si>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</si>
  <si>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</si>
  <si>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</si>
  <si>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</si>
  <si>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</si>
  <si>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</si>
  <si>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</si>
  <si>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</si>
  <si>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</si>
  <si>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</si>
  <si>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</si>
  <si>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</si>
  <si>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</si>
  <si>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</si>
  <si>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</si>
  <si>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</si>
  <si>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</si>
  <si>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</si>
  <si>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</si>
  <si>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</si>
  <si>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</si>
  <si>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</si>
  <si>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</si>
  <si>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</si>
  <si>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</si>
  <si>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</si>
  <si>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</si>
  <si>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</si>
  <si>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</si>
  <si>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</si>
  <si>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</si>
  <si>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</si>
  <si>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</si>
  <si>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</si>
  <si>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</si>
  <si>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</si>
  <si>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</si>
  <si>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</si>
  <si>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</si>
  <si>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</si>
  <si>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</si>
  <si>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</si>
  <si>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</si>
  <si>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</si>
  <si>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</si>
  <si>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</si>
  <si>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</si>
  <si>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</si>
  <si>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</si>
  <si>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</si>
  <si>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</si>
  <si>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</si>
  <si>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</si>
  <si>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</si>
  <si>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</si>
  <si>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</si>
  <si>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</si>
  <si>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</si>
  <si>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</si>
  <si>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</si>
  <si>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</si>
  <si>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</si>
  <si>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</si>
  <si>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</si>
  <si>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</si>
  <si>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</si>
  <si>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</si>
  <si>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</si>
  <si>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</si>
  <si>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</si>
  <si>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</si>
  <si>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</si>
  <si>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</si>
  <si>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</si>
  <si>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</si>
  <si>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</si>
  <si>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</si>
  <si>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</si>
  <si>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</si>
  <si>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</si>
  <si>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</si>
  <si>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</si>
  <si>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</si>
  <si>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</si>
  <si>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</si>
  <si>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</si>
  <si>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</si>
  <si>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</si>
  <si>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</si>
  <si>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</si>
  <si>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</si>
  <si>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</si>
  <si>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</si>
  <si>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</si>
  <si>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</si>
  <si>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</si>
  <si>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</si>
  <si>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</si>
  <si>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</si>
  <si>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</si>
  <si>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</si>
  <si>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</si>
  <si>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</si>
  <si>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</si>
  <si>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</si>
  <si>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</si>
  <si>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</si>
  <si>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</si>
  <si>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</si>
  <si>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</si>
  <si>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</si>
  <si>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</si>
  <si>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</si>
  <si>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</si>
  <si>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</si>
  <si>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</si>
  <si>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</si>
  <si>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</si>
  <si>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</si>
  <si>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</si>
  <si>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</si>
  <si>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</si>
  <si>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</si>
  <si>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</si>
  <si>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</si>
  <si>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</si>
  <si>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</si>
  <si>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</si>
  <si>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</si>
  <si>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</si>
  <si>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</si>
  <si>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</si>
  <si>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</si>
  <si>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</si>
  <si>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</si>
  <si>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</si>
  <si>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</si>
  <si>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</si>
  <si>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</si>
  <si>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</si>
  <si>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</si>
  <si>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</si>
  <si>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</si>
  <si>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</si>
  <si>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</si>
  <si>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</si>
  <si>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</si>
  <si>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</si>
  <si>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</si>
  <si>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</si>
  <si>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</si>
  <si>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</si>
  <si>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</si>
  <si>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</si>
  <si>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</si>
  <si>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</si>
  <si>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</si>
  <si>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</si>
  <si>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</si>
  <si>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</si>
  <si>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</si>
  <si>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</si>
  <si>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</si>
  <si>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</si>
  <si>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</si>
  <si>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</si>
  <si>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</si>
  <si>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</si>
  <si>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</si>
  <si>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</si>
  <si>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</si>
  <si>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</si>
  <si>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</si>
  <si>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</si>
  <si>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</si>
  <si>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</si>
  <si>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</si>
  <si>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</si>
  <si>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</si>
  <si>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</si>
  <si>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</si>
  <si>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</si>
  <si>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</si>
  <si>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</si>
  <si>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</si>
  <si>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</si>
  <si>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</si>
  <si>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</si>
  <si>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</si>
  <si>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</si>
  <si>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</si>
  <si>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</si>
  <si>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</si>
  <si>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</si>
  <si>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</si>
  <si>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</si>
  <si>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</si>
  <si>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</si>
  <si>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</si>
  <si>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</si>
  <si>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</si>
  <si>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</si>
  <si>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</si>
  <si>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</si>
  <si>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</si>
  <si>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</si>
  <si>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</si>
  <si>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</si>
  <si>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</si>
  <si>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</si>
  <si>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</si>
  <si>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</si>
  <si>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</si>
  <si>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</si>
  <si>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</si>
  <si>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</si>
  <si>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</si>
  <si>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</si>
  <si>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</si>
  <si>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</si>
  <si>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</si>
  <si>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</si>
  <si>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</si>
  <si>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</si>
  <si>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</si>
  <si>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</si>
  <si>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</si>
  <si>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</si>
  <si>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</si>
  <si>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</si>
  <si>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</si>
  <si>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</si>
  <si>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</si>
  <si>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</si>
  <si>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</si>
  <si>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</si>
  <si>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</si>
  <si>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</si>
  <si>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</si>
  <si>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</si>
  <si>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</si>
  <si>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</si>
  <si>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</si>
  <si>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</si>
  <si>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</si>
  <si>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</si>
  <si>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</si>
  <si>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</si>
  <si>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</si>
  <si>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</si>
  <si>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</si>
  <si>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</si>
  <si>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</si>
  <si>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</si>
  <si>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</si>
  <si>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</si>
  <si>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</si>
  <si>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</si>
  <si>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</si>
  <si>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</si>
  <si>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</si>
  <si>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</si>
  <si>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</si>
  <si>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</si>
  <si>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</si>
  <si>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</si>
  <si>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</si>
  <si>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</si>
  <si>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</si>
  <si>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</si>
  <si>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</si>
  <si>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</si>
  <si>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</si>
  <si>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</si>
  <si>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</si>
  <si>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</si>
  <si>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</si>
  <si>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</si>
  <si>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</si>
  <si>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</si>
  <si>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</si>
  <si>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</si>
  <si>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</si>
  <si>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</si>
  <si>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</si>
  <si>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</si>
  <si>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</si>
  <si>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</si>
  <si>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</si>
  <si>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</si>
  <si>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</si>
  <si>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</si>
  <si>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</si>
  <si>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</si>
  <si>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</si>
  <si>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</si>
  <si>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</si>
  <si>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</si>
  <si>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</si>
  <si>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</si>
  <si>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</si>
  <si>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</si>
  <si>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</si>
  <si>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</si>
  <si>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</si>
  <si>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</si>
  <si>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</si>
  <si>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</si>
  <si>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</si>
  <si>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</si>
  <si>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</si>
  <si>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</si>
  <si>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</si>
  <si>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</si>
  <si>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</si>
  <si>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</si>
  <si>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</si>
  <si>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</si>
  <si>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</si>
  <si>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</si>
  <si>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</si>
  <si>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</si>
  <si>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</si>
  <si>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</si>
  <si>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</si>
  <si>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</si>
  <si>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</si>
  <si>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</si>
  <si>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</si>
  <si>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</si>
  <si>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</si>
  <si>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</si>
  <si>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</si>
  <si>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</si>
  <si>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</si>
  <si>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</si>
  <si>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</si>
  <si>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</si>
  <si>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</si>
  <si>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</si>
  <si>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</si>
  <si>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</si>
  <si>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</si>
  <si>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</si>
  <si>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</si>
  <si>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</si>
  <si>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</si>
  <si>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</si>
  <si>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</si>
  <si>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</si>
  <si>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</si>
  <si>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</si>
  <si>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</si>
  <si>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</si>
  <si>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</si>
  <si>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</si>
  <si>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</si>
  <si>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</si>
  <si>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</si>
  <si>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</si>
  <si>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</si>
  <si>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</si>
  <si>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</si>
  <si>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</si>
  <si>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</si>
  <si>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</si>
  <si>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</si>
  <si>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</si>
  <si>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</si>
  <si>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</si>
  <si>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</si>
  <si>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</si>
  <si>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</si>
  <si>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</si>
  <si>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</si>
  <si>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</si>
  <si>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</si>
  <si>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</si>
  <si>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</si>
  <si>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</si>
  <si>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</si>
  <si>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</si>
  <si>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</si>
  <si>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</si>
  <si>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</si>
  <si>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</si>
  <si>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</si>
  <si>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</si>
  <si>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</si>
  <si>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</si>
  <si>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</si>
  <si>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</si>
  <si>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</si>
  <si>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</si>
  <si>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</si>
  <si>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</si>
  <si>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</si>
  <si>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</si>
  <si>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</si>
  <si>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</si>
  <si>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</si>
  <si>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</si>
  <si>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</si>
  <si>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</si>
  <si>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</si>
  <si>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</si>
  <si>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</si>
  <si>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</si>
  <si>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</si>
  <si>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</si>
  <si>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</si>
  <si>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</si>
  <si>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</si>
  <si>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</si>
  <si>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</si>
  <si>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</si>
  <si>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</si>
  <si>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</si>
  <si>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</si>
  <si>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</si>
  <si>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</si>
  <si>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</si>
  <si>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</si>
  <si>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</si>
  <si>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</si>
  <si>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</si>
  <si>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</si>
  <si>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</si>
  <si>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</si>
  <si>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</si>
  <si>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</si>
  <si>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</si>
  <si>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</si>
  <si>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</si>
  <si>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</si>
  <si>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</si>
  <si>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</si>
  <si>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</si>
  <si>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</si>
  <si>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</si>
  <si>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</si>
  <si>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</si>
  <si>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</si>
  <si>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</si>
  <si>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</si>
  <si>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</si>
  <si>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</si>
  <si>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</si>
  <si>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</si>
  <si>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</si>
  <si>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</si>
  <si>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</si>
  <si>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</si>
  <si>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</si>
  <si>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</si>
  <si>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</si>
  <si>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</si>
  <si>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</si>
  <si>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</si>
  <si>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</si>
  <si>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</si>
  <si>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</si>
  <si>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</si>
  <si>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</si>
  <si>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</si>
  <si>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</si>
  <si>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</si>
  <si>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</si>
  <si>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</si>
  <si>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</si>
  <si>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</si>
  <si>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</si>
  <si>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</si>
  <si>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</si>
  <si>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</si>
  <si>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</si>
  <si>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</si>
  <si>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</si>
  <si>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</si>
  <si>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</si>
  <si>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</si>
  <si>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</si>
  <si>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</si>
  <si>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</si>
  <si>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</si>
  <si>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</si>
  <si>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</si>
  <si>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</si>
  <si>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</si>
  <si>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</si>
  <si>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</si>
  <si>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</si>
  <si>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</si>
  <si>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</si>
  <si>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</si>
  <si>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</si>
  <si>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</si>
  <si>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</si>
  <si>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</si>
  <si>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</si>
  <si>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</si>
  <si>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</si>
  <si>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</si>
  <si>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</si>
  <si>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</si>
  <si>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</si>
  <si>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</si>
  <si>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</si>
  <si>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</si>
  <si>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</si>
  <si>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</si>
  <si>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</si>
  <si>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</si>
  <si>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</si>
  <si>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</si>
  <si>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</si>
  <si>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</si>
  <si>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</si>
  <si>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</si>
  <si>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</si>
  <si>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</si>
  <si>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</si>
  <si>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</si>
  <si>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</si>
  <si>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</si>
  <si>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</si>
  <si>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</si>
  <si>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</si>
  <si>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</si>
  <si>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</si>
  <si>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</si>
  <si>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</si>
  <si>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</si>
  <si>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</si>
  <si>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</si>
  <si>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</si>
  <si>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</si>
  <si>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</si>
  <si>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</si>
  <si>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</si>
  <si>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</si>
  <si>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</si>
  <si>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</si>
  <si>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</si>
  <si>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</si>
  <si>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</si>
  <si>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</si>
  <si>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</si>
  <si>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</si>
  <si>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</si>
  <si>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</si>
  <si>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</si>
  <si>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</si>
  <si>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</si>
  <si>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</si>
  <si>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</si>
  <si>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</si>
  <si>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</si>
  <si>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</si>
  <si>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</si>
  <si>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</si>
  <si>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</si>
  <si>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</si>
  <si>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</si>
  <si>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</si>
  <si>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</si>
  <si>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</si>
  <si>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</si>
  <si>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</si>
  <si>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</si>
  <si>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</si>
  <si>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</si>
  <si>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</si>
  <si>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</si>
  <si>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</si>
  <si>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</si>
  <si>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</si>
  <si>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</si>
  <si>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</si>
  <si>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</si>
  <si>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</si>
  <si>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</si>
  <si>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</si>
  <si>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</si>
  <si>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</si>
  <si>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</si>
  <si>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</si>
  <si>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</si>
  <si>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</si>
  <si>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</si>
  <si>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</si>
  <si>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</si>
  <si>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</si>
  <si>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</si>
  <si>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</si>
  <si>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</si>
  <si>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</si>
  <si>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</si>
  <si>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</si>
  <si>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</si>
  <si>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</si>
  <si>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</si>
  <si>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</si>
  <si>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</si>
  <si>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</si>
  <si>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</si>
  <si>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</si>
  <si>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</si>
  <si>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</si>
  <si>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</si>
  <si>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</si>
  <si>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</si>
  <si>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</si>
  <si>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</si>
  <si>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</si>
  <si>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</si>
  <si>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</si>
  <si>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</si>
  <si>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</si>
  <si>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</si>
  <si>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</si>
  <si>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</si>
  <si>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</si>
  <si>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</si>
  <si>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</si>
  <si>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</si>
  <si>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</si>
  <si>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</si>
  <si>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</si>
  <si>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</si>
  <si>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</si>
  <si>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</si>
  <si>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</si>
  <si>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</si>
  <si>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</si>
  <si>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</si>
  <si>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</si>
  <si>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</si>
  <si>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</si>
  <si>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</si>
  <si>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</si>
  <si>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</si>
  <si>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</si>
  <si>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</si>
  <si>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</si>
  <si>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</si>
  <si>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</si>
  <si>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</si>
  <si>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</si>
  <si>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</si>
  <si>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</si>
  <si>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</si>
  <si>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</si>
  <si>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</si>
  <si>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</si>
  <si>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</si>
  <si>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</si>
  <si>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</si>
  <si>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</si>
  <si>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</si>
  <si>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</si>
  <si>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</si>
  <si>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</si>
  <si>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</si>
  <si>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</si>
  <si>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</si>
  <si>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</si>
  <si>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</si>
  <si>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</si>
  <si>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</si>
  <si>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</si>
  <si>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</si>
  <si>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</si>
  <si>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</si>
  <si>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</si>
  <si>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</si>
  <si>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</si>
  <si>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</si>
  <si>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</si>
  <si>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</si>
  <si>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</si>
  <si>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</si>
  <si>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</si>
  <si>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</si>
  <si>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</si>
  <si>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</si>
  <si>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</si>
  <si>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</si>
  <si>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</si>
  <si>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</si>
  <si>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</si>
  <si>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</si>
  <si>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</si>
  <si>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</si>
  <si>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</si>
  <si>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</si>
  <si>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</si>
  <si>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</si>
  <si>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</si>
  <si>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</si>
  <si>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</si>
  <si>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</si>
  <si>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</si>
  <si>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</si>
  <si>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</si>
  <si>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</si>
  <si>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</si>
  <si>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</si>
  <si>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</si>
  <si>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</si>
  <si>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</si>
  <si>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</si>
  <si>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</si>
  <si>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</si>
  <si>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</si>
  <si>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</si>
  <si>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</si>
  <si>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</si>
  <si>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</si>
  <si>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</si>
  <si>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</si>
  <si>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</si>
  <si>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</si>
  <si>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</si>
  <si>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</si>
  <si>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</si>
  <si>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</si>
  <si>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</si>
  <si>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</si>
  <si>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</si>
  <si>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</si>
  <si>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</si>
  <si>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</si>
  <si>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</si>
  <si>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</si>
  <si>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</si>
  <si>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</si>
  <si>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</si>
  <si>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</si>
  <si>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</si>
  <si>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</si>
  <si>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</si>
  <si>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</si>
  <si>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</si>
  <si>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</si>
  <si>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</si>
  <si>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</si>
  <si>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</si>
  <si>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</si>
  <si>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</si>
  <si>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</si>
  <si>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</si>
  <si>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</si>
  <si>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</si>
  <si>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</si>
  <si>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</si>
  <si>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</si>
  <si>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</si>
  <si>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</si>
  <si>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</si>
  <si>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</si>
  <si>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</si>
  <si>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</si>
  <si>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</si>
  <si>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</si>
  <si>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</si>
  <si>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</si>
  <si>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</si>
  <si>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</si>
  <si>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</si>
  <si>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</si>
  <si>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</si>
  <si>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</si>
  <si>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</si>
  <si>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</si>
  <si>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</si>
  <si>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</si>
  <si>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</si>
  <si>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</si>
  <si>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</si>
  <si>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</si>
  <si>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</si>
  <si>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</si>
  <si>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</si>
  <si>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</si>
  <si>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</si>
  <si>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</si>
  <si>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</si>
  <si>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</si>
  <si>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</si>
  <si>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</si>
  <si>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</si>
  <si>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</si>
  <si>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</si>
  <si>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</si>
  <si>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</si>
  <si>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</si>
  <si>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</si>
  <si>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</si>
  <si>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</si>
  <si>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</si>
  <si>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</si>
  <si>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</si>
  <si>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</si>
  <si>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</si>
  <si>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</si>
  <si>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</si>
  <si>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</si>
  <si>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</si>
  <si>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</si>
  <si>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</si>
  <si>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</si>
  <si>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</si>
  <si>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</si>
  <si>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</si>
  <si>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</si>
  <si>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</si>
  <si>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</si>
  <si>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</si>
  <si>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</si>
  <si>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</si>
  <si>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</si>
  <si>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</si>
  <si>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</si>
  <si>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</si>
  <si>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</si>
  <si>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</si>
  <si>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</si>
  <si>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</si>
  <si>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</si>
  <si>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</si>
  <si>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</si>
  <si>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</si>
  <si>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</si>
  <si>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</si>
  <si>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</si>
  <si>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</si>
  <si>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</si>
  <si>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</si>
  <si>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</si>
  <si>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</si>
  <si>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</si>
  <si>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</si>
  <si>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</si>
  <si>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</si>
  <si>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</si>
  <si>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</si>
  <si>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</si>
  <si>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</si>
  <si>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</si>
  <si>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</si>
  <si>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</si>
  <si>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</si>
  <si>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</si>
  <si>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</si>
  <si>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</si>
  <si>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</si>
  <si>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</si>
  <si>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</si>
  <si>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</si>
  <si>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</si>
  <si>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</si>
  <si>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</si>
  <si>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</si>
  <si>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</si>
  <si>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</si>
  <si>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</si>
  <si>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</si>
  <si>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</si>
  <si>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</si>
  <si>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</si>
  <si>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</si>
  <si>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</si>
  <si>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</si>
  <si>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</si>
  <si>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</si>
  <si>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</si>
  <si>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</si>
  <si>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</si>
  <si>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</si>
  <si>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</si>
  <si>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</si>
  <si>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</si>
  <si>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</si>
  <si>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</si>
  <si>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</si>
  <si>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</si>
  <si>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</si>
  <si>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</si>
  <si>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</si>
  <si>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</si>
  <si>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</si>
  <si>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</si>
  <si>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</si>
  <si>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</si>
  <si>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</si>
  <si>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</si>
  <si>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</si>
  <si>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</si>
  <si>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</si>
  <si>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</si>
  <si>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</si>
  <si>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</si>
  <si>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</si>
  <si>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</si>
  <si>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</si>
  <si>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</si>
  <si>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</si>
  <si>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</si>
  <si>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</si>
  <si>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</si>
  <si>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</si>
  <si>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</si>
  <si>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</si>
  <si>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</si>
  <si>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</si>
  <si>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</si>
  <si>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</si>
  <si>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</si>
  <si>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</si>
  <si>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</si>
  <si>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</si>
  <si>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</si>
  <si>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</si>
  <si>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</si>
  <si>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</si>
  <si>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</si>
  <si>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</si>
  <si>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</si>
  <si>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</si>
  <si>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</si>
  <si>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</si>
  <si>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</si>
  <si>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</si>
  <si>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</si>
  <si>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</si>
  <si>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</si>
  <si>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</si>
  <si>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</si>
  <si>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</si>
  <si>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</si>
  <si>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</si>
  <si>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</si>
  <si>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</si>
  <si>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</si>
  <si>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</si>
  <si>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</si>
  <si>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</si>
  <si>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</si>
  <si>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</si>
  <si>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</si>
  <si>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</si>
  <si>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</si>
  <si>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</si>
  <si>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</si>
  <si>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</si>
  <si>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</si>
  <si>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</si>
  <si>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</si>
  <si>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</si>
  <si>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</si>
  <si>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</si>
  <si>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</si>
  <si>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</si>
  <si>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</si>
  <si>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</si>
  <si>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</si>
  <si>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</si>
  <si>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</si>
  <si>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</si>
  <si>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</si>
  <si>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</si>
  <si>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</si>
  <si>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</si>
  <si>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</si>
  <si>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</si>
  <si>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</si>
  <si>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</si>
  <si>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</si>
  <si>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</si>
  <si>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</si>
  <si>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</si>
  <si>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</si>
  <si>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</si>
  <si>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</si>
  <si>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</si>
  <si>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</si>
  <si>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</si>
  <si>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</si>
  <si>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</si>
  <si>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</si>
  <si>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</si>
  <si>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</si>
  <si>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</si>
  <si>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</si>
  <si>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</si>
  <si>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</si>
  <si>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</si>
  <si>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</si>
  <si>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</si>
  <si>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</si>
  <si>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</si>
  <si>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</si>
  <si>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</si>
  <si>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</si>
  <si>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</si>
  <si>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</si>
  <si>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</si>
  <si>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</si>
  <si>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</si>
  <si>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</si>
  <si>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</si>
  <si>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</si>
  <si>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</si>
  <si>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</si>
  <si>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</si>
  <si>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</si>
  <si>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</si>
  <si>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</si>
  <si>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</si>
  <si>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</si>
  <si>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</si>
  <si>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</si>
  <si>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</si>
  <si>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</si>
  <si>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</si>
  <si>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</si>
  <si>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</si>
  <si>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</si>
  <si>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</si>
  <si>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</si>
  <si>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</si>
  <si>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</si>
  <si>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</si>
  <si>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</si>
  <si>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</si>
  <si>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</si>
  <si>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</si>
  <si>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</si>
  <si>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</si>
  <si>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</si>
  <si>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</si>
  <si>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</si>
  <si>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</si>
  <si>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</si>
  <si>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</si>
  <si>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</si>
  <si>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</si>
  <si>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</si>
  <si>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</si>
  <si>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</si>
  <si>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</si>
  <si>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</si>
  <si>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</si>
  <si>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</si>
  <si>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</si>
  <si>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</si>
  <si>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</si>
  <si>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</si>
  <si>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</si>
  <si>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</si>
  <si>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</si>
  <si>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</si>
  <si>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</si>
  <si>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</si>
  <si>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</si>
  <si>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</si>
  <si>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</si>
  <si>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</si>
  <si>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</si>
  <si>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</si>
  <si>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</si>
  <si>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</si>
  <si>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</si>
  <si>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</si>
  <si>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</si>
  <si>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</si>
  <si>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</si>
  <si>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</si>
  <si>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</si>
  <si>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</si>
  <si>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</si>
  <si>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</si>
  <si>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</si>
  <si>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</si>
  <si>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</si>
  <si>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</si>
  <si>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</si>
  <si>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</si>
  <si>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</si>
  <si>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</si>
  <si>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</si>
  <si>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</si>
  <si>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</si>
  <si>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</si>
  <si>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</si>
  <si>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</si>
  <si>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</si>
  <si>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</si>
  <si>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</si>
  <si>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</si>
  <si>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</si>
  <si>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</si>
  <si>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</si>
  <si>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</si>
  <si>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</si>
  <si>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</si>
  <si>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</si>
  <si>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</si>
  <si>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</si>
  <si>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</si>
  <si>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</si>
  <si>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</si>
  <si>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</si>
  <si>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</si>
  <si>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</si>
  <si>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</si>
  <si>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</si>
  <si>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</si>
  <si>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</si>
  <si>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</si>
  <si>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</si>
  <si>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</si>
  <si>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</si>
  <si>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</si>
  <si>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</si>
  <si>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</si>
  <si>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</si>
  <si>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</si>
  <si>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</si>
  <si>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</si>
  <si>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</si>
  <si>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</si>
  <si>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</si>
  <si>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</si>
  <si>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</si>
  <si>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</si>
  <si>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</si>
  <si>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</si>
  <si>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</si>
  <si>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</si>
  <si>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</si>
  <si>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</si>
  <si>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</si>
  <si>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</si>
  <si>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</si>
  <si>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</si>
  <si>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</si>
  <si>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</si>
  <si>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</si>
  <si>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</si>
  <si>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</si>
  <si>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</si>
  <si>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</si>
  <si>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</si>
  <si>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</si>
  <si>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</si>
  <si>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</si>
  <si>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</si>
  <si>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</si>
  <si>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</si>
  <si>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</si>
  <si>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</si>
  <si>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</si>
  <si>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</si>
  <si>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</si>
  <si>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</si>
  <si>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</si>
  <si>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</si>
  <si>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</si>
  <si>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</si>
  <si>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</si>
  <si>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</si>
  <si>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</si>
  <si>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</si>
  <si>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</si>
  <si>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</si>
  <si>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</si>
  <si>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</si>
  <si>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</si>
  <si>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</si>
  <si>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</si>
  <si>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</si>
  <si>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</si>
  <si>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</si>
  <si>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</si>
  <si>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</si>
  <si>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</si>
  <si>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</si>
  <si>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</si>
  <si>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</si>
  <si>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</si>
  <si>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</si>
  <si>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</si>
  <si>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</si>
  <si>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</si>
  <si>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</si>
  <si>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</si>
  <si>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</si>
  <si>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</si>
  <si>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</si>
  <si>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</si>
  <si>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</si>
  <si>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</si>
  <si>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</si>
  <si>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</si>
  <si>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</si>
  <si>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</si>
  <si>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</si>
  <si>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</si>
  <si>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</si>
  <si>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</si>
  <si>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</si>
  <si>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</si>
  <si>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</si>
  <si>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</si>
  <si>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</si>
  <si>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</si>
  <si>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</si>
  <si>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</si>
  <si>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</si>
  <si>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</si>
  <si>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</si>
  <si>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</si>
  <si>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</si>
  <si>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</si>
  <si>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</si>
  <si>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</si>
  <si>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</si>
  <si>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</si>
  <si>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</si>
  <si>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</si>
  <si>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</si>
  <si>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</si>
  <si>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</si>
  <si>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</si>
  <si>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</si>
  <si>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</si>
  <si>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</si>
  <si>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</si>
  <si>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</si>
  <si>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</si>
  <si>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</si>
  <si>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</si>
  <si>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</si>
  <si>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</si>
  <si>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</si>
  <si>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</si>
  <si>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</si>
  <si>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</si>
  <si>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</si>
  <si>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</si>
  <si>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</si>
  <si>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</si>
  <si>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</si>
  <si>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</si>
  <si>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</si>
  <si>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</si>
  <si>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</si>
  <si>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</si>
  <si>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</si>
  <si>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</si>
  <si>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</si>
  <si>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</si>
  <si>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</si>
  <si>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</si>
  <si>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</si>
  <si>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</si>
  <si>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</si>
  <si>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</si>
  <si>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</si>
  <si>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</si>
  <si>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</si>
  <si>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</si>
  <si>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</si>
  <si>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</si>
  <si>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</si>
  <si>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</si>
  <si>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</si>
  <si>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</si>
  <si>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</si>
  <si>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</si>
  <si>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</si>
  <si>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</si>
  <si>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</si>
  <si>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</si>
  <si>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</si>
  <si>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</si>
  <si>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</si>
  <si>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</si>
  <si>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</si>
  <si>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</si>
  <si>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</si>
  <si>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</si>
  <si>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</si>
  <si>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</si>
  <si>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</si>
  <si>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</si>
  <si>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</si>
  <si>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</si>
  <si>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</si>
  <si>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</si>
  <si>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</si>
  <si>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</si>
  <si>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</si>
  <si>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</si>
  <si>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</si>
  <si>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</si>
  <si>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</si>
  <si>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</si>
  <si>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</si>
  <si>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</si>
  <si>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</si>
  <si>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</si>
  <si>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</si>
  <si>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</si>
  <si>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</si>
  <si>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</si>
  <si>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</si>
  <si>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</si>
  <si>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</si>
  <si>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</si>
  <si>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</si>
  <si>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</si>
  <si>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</si>
  <si>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</si>
  <si>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</si>
  <si>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</si>
  <si>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</si>
  <si>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</si>
  <si>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</si>
  <si>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</si>
  <si>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</si>
  <si>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</si>
  <si>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</si>
  <si>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</si>
  <si>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</si>
  <si>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</si>
  <si>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</si>
  <si>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</si>
  <si>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</si>
  <si>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</si>
  <si>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</si>
  <si>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</si>
  <si>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</si>
  <si>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</si>
  <si>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</si>
  <si>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</si>
  <si>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</si>
  <si>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</si>
  <si>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</si>
  <si>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</si>
  <si>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</si>
  <si>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</si>
  <si>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</si>
  <si>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</si>
  <si>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</si>
  <si>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</si>
  <si>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</si>
  <si>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</si>
  <si>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</si>
  <si>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</si>
  <si>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</si>
  <si>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</si>
  <si>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</si>
  <si>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</si>
  <si>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</si>
  <si>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</si>
  <si>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</si>
  <si>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</si>
  <si>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</si>
  <si>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</si>
  <si>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</si>
  <si>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</si>
  <si>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</si>
  <si>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</si>
  <si>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</si>
  <si>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</si>
  <si>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</si>
  <si>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</si>
  <si>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</si>
  <si>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</si>
  <si>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</si>
  <si>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</si>
  <si>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</si>
  <si>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</si>
  <si>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</si>
  <si>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</si>
  <si>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</si>
  <si>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</si>
  <si>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</si>
  <si>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</si>
  <si>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</si>
  <si>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</si>
  <si>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</si>
  <si>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</si>
  <si>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</si>
  <si>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</si>
  <si>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</si>
  <si>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</si>
  <si>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</si>
  <si>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</si>
  <si>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</si>
  <si>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</si>
  <si>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</si>
  <si>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</si>
  <si>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</si>
  <si>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</si>
  <si>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</si>
  <si>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</si>
  <si>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</si>
  <si>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</si>
  <si>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</si>
  <si>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</si>
  <si>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</si>
  <si>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</si>
  <si>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</si>
  <si>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</si>
  <si>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</si>
  <si>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</si>
  <si>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</si>
  <si>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</si>
  <si>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</si>
  <si>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</si>
  <si>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</si>
  <si>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</si>
  <si>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</si>
  <si>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</si>
  <si>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</si>
  <si>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</si>
  <si>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</si>
  <si>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</si>
  <si>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</si>
  <si>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</si>
  <si>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</si>
  <si>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</si>
  <si>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</si>
  <si>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</si>
  <si>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</si>
  <si>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</si>
  <si>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</si>
  <si>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</si>
  <si>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</si>
  <si>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</si>
  <si>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jessegerrits65@gmail.com</t>
  </si>
  <si>
    <t>Jesse Gerrits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</si>
</sst>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69" zoomScaleNormal="100" workbookViewId="0">
      <selection activeCell="Y26" sqref="Y2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Italië</v>
      </c>
      <c r="AX11" s="292" t="str">
        <f ca="1">RIGHT(LEFT($AL$91,$BA11),2)</f>
        <v>B3</v>
      </c>
      <c r="AY11" s="291" t="str">
        <f ca="1">IF(AZ11=$AR$11,$AQ$11,IF(AZ11=$AR$12,$AQ$12,VLOOKUP(AZ11,Voorblad!$X$67:$Z$98,2,FALSE)))</f>
        <v>Italië</v>
      </c>
      <c r="AZ11" s="292" t="str">
        <f ca="1">RIGHT(LEFT($AL$92,$BA11),2)</f>
        <v>B3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855</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CHHR02|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Kroatië</v>
      </c>
      <c r="P15" s="1210"/>
      <c r="Q15" s="1210"/>
      <c r="R15" s="1210"/>
      <c r="S15" s="1210"/>
      <c r="T15" s="1210"/>
      <c r="U15" s="1210"/>
      <c r="V15" s="17"/>
      <c r="W15" s="17"/>
      <c r="X15" s="262"/>
      <c r="Y15" s="17"/>
      <c r="Z15" s="60"/>
      <c r="AA15" s="17"/>
      <c r="AB15" s="850"/>
      <c r="AC15" s="1193" t="str">
        <f ca="1">AM86</f>
        <v>Zwitserland</v>
      </c>
      <c r="AD15" s="1193"/>
      <c r="AE15" s="1193" t="str">
        <f ca="1">AO86</f>
        <v>Kroatië</v>
      </c>
      <c r="AF15" s="1193"/>
      <c r="AG15" s="716" t="str">
        <f ca="1">IF(AO14="FOUT","",IF(W14&gt;Y14,AC14,IF(W14&lt;Y14,AE14,AC14&amp;AE14)))</f>
        <v>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2202</v>
      </c>
      <c r="V18" s="666" t="str">
        <f ca="1">IF(AL18="LEEG","▼   ","")&amp;": "</f>
        <v xml:space="preserve">: </v>
      </c>
      <c r="W18" s="738">
        <v>5</v>
      </c>
      <c r="X18" s="940" t="s">
        <v>12</v>
      </c>
      <c r="Y18" s="738">
        <v>0</v>
      </c>
      <c r="Z18" s="60"/>
      <c r="AA18" s="17"/>
      <c r="AB18" s="851">
        <f>IF(AND(AM18="GOED",AN18="GOED"),W18+Y18,0)</f>
        <v>5</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E3</v>
      </c>
      <c r="AF18" s="235" t="str">
        <f ca="1">IF(AE18="OO","LEEG",IF(AE18="XX","FOUT",VLOOKUP(AE18,Voorblad!$X$65:$Z$98,3,FALSE)))</f>
        <v>RO</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GBRO50|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Roemenië / Tsjechië</v>
      </c>
      <c r="P19" s="1210"/>
      <c r="Q19" s="1210"/>
      <c r="R19" s="1210"/>
      <c r="S19" s="1210"/>
      <c r="T19" s="1210"/>
      <c r="U19" s="1210"/>
      <c r="V19" s="17"/>
      <c r="W19" s="17"/>
      <c r="X19" s="262"/>
      <c r="Y19" s="17"/>
      <c r="Z19" s="60"/>
      <c r="AA19" s="17"/>
      <c r="AB19" s="850"/>
      <c r="AC19" s="1193" t="str">
        <f ca="1">AM88</f>
        <v>Engeland</v>
      </c>
      <c r="AD19" s="1193"/>
      <c r="AE19" s="1193" t="str">
        <f ca="1">AO88</f>
        <v>Oostenrijk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2189</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ESSC20|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Kroatië</v>
      </c>
      <c r="AX20" s="292" t="str">
        <f t="shared" ca="1" si="2"/>
        <v>B2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Oostenrijk / Roemenië / Schotland / Tsjechië</v>
      </c>
      <c r="P21" s="1210"/>
      <c r="Q21" s="1210"/>
      <c r="R21" s="1210"/>
      <c r="S21" s="1210"/>
      <c r="T21" s="1210"/>
      <c r="U21" s="1210"/>
      <c r="V21" s="17"/>
      <c r="W21" s="17"/>
      <c r="X21" s="17"/>
      <c r="Y21" s="17"/>
      <c r="Z21" s="958"/>
      <c r="AA21" s="17"/>
      <c r="AB21" s="850"/>
      <c r="AC21" s="1193" t="str">
        <f ca="1">AM89</f>
        <v>Spanje</v>
      </c>
      <c r="AD21" s="1193"/>
      <c r="AE21" s="1193" t="str">
        <f ca="1">AO89</f>
        <v>Oostenrijk / Roemenië / Schotland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4</v>
      </c>
      <c r="X22" s="940" t="s">
        <v>12</v>
      </c>
      <c r="Y22" s="738">
        <v>1</v>
      </c>
      <c r="Z22" s="958"/>
      <c r="AA22" s="17"/>
      <c r="AB22" s="851">
        <f>IF(AND(AM22="GOED",AN22="GOED"),W22+Y22,0)</f>
        <v>5</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NLUA41|</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1853</v>
      </c>
      <c r="V24" s="666" t="str">
        <f ca="1">IF(AL24="LEEG","▼   ","")&amp;": "</f>
        <v xml:space="preserve">: </v>
      </c>
      <c r="W24" s="738">
        <v>3</v>
      </c>
      <c r="X24" s="940" t="s">
        <v>12</v>
      </c>
      <c r="Y24" s="738">
        <v>0</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C3</v>
      </c>
      <c r="AF24" s="235" t="str">
        <f ca="1">IF(AE24="OO","LEEG",IF(AE24="XX","FOUT",VLOOKUP(AE24,Voorblad!$X$65:$Z$98,3,FALSE)))</f>
        <v>RS</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PTRS30|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Italië / Schotland / Servië</v>
      </c>
      <c r="P25" s="1210"/>
      <c r="Q25" s="1210"/>
      <c r="R25" s="1210"/>
      <c r="S25" s="1210"/>
      <c r="T25" s="1210"/>
      <c r="U25" s="1210"/>
      <c r="V25" s="17"/>
      <c r="W25" s="17"/>
      <c r="X25" s="262"/>
      <c r="Y25" s="17"/>
      <c r="Z25" s="958"/>
      <c r="AA25" s="17"/>
      <c r="AB25" s="850"/>
      <c r="AC25" s="1193" t="str">
        <f ca="1">AM91</f>
        <v>Portugal</v>
      </c>
      <c r="AD25" s="1193"/>
      <c r="AE25" s="1193" t="str">
        <f ca="1">AO91</f>
        <v>Italië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2193</v>
      </c>
      <c r="V26" s="666" t="str">
        <f ca="1">IF(AL26="LEEG","▼   ","")&amp;": "</f>
        <v xml:space="preserve">: </v>
      </c>
      <c r="W26" s="738">
        <v>1</v>
      </c>
      <c r="X26" s="940" t="s">
        <v>12</v>
      </c>
      <c r="Y26" s="738">
        <v>2</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B3</v>
      </c>
      <c r="AF26" s="235" t="str">
        <f ca="1">IF(AE26="OO","LEEG",IF(AE26="XX","FOUT",VLOOKUP(AE26,Voorblad!$X$65:$Z$98,3,FALSE)))</f>
        <v>IT</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BEIT12|</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Italië / Oostenrijk / Schotland / Servië</v>
      </c>
      <c r="P27" s="1210"/>
      <c r="Q27" s="1210"/>
      <c r="R27" s="1210"/>
      <c r="S27" s="1210"/>
      <c r="T27" s="1210"/>
      <c r="U27" s="1210"/>
      <c r="V27" s="17"/>
      <c r="W27" s="17"/>
      <c r="X27" s="262"/>
      <c r="Y27" s="17"/>
      <c r="Z27" s="958"/>
      <c r="AA27" s="17"/>
      <c r="AB27" s="850"/>
      <c r="AC27" s="1193" t="str">
        <f ca="1">AM92</f>
        <v>België</v>
      </c>
      <c r="AD27" s="1193"/>
      <c r="AE27" s="1193" t="str">
        <f ca="1">AO92</f>
        <v>Italië / Oostenrijk / Schotland / Servië</v>
      </c>
      <c r="AF27" s="1193"/>
      <c r="AG27" s="716" t="str">
        <f ca="1">IF(AO26="FOUT","",IF(W26&gt;Y26,AC26,IF(W26&lt;Y26,AE26,AC26&amp;AE26)))</f>
        <v>B3</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4</v>
      </c>
      <c r="X28" s="940" t="s">
        <v>12</v>
      </c>
      <c r="Y28" s="738">
        <v>1</v>
      </c>
      <c r="Z28" s="958"/>
      <c r="AA28" s="17"/>
      <c r="AB28" s="851">
        <f>IF(AND(AM28="GOED",AN28="GOED"),W28+Y28,0)</f>
        <v>5</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FRTR41|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2</v>
      </c>
      <c r="X36" s="940" t="s">
        <v>12</v>
      </c>
      <c r="Y36" s="738">
        <v>2</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855</v>
      </c>
      <c r="V40" s="666" t="str">
        <f ca="1">IF(AL40="LEEG","▼   ","")&amp;": "</f>
        <v xml:space="preserve">: </v>
      </c>
      <c r="W40" s="738">
        <v>1</v>
      </c>
      <c r="X40" s="940" t="s">
        <v>12</v>
      </c>
      <c r="Y40" s="738">
        <v>2</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GBHR12|</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Kroatië</v>
      </c>
      <c r="P41" s="1211"/>
      <c r="Q41" s="1211"/>
      <c r="R41" s="1211"/>
      <c r="S41" s="1211"/>
      <c r="T41" s="1211"/>
      <c r="U41" s="1211"/>
      <c r="V41" s="17"/>
      <c r="W41" s="17"/>
      <c r="X41" s="262"/>
      <c r="Y41" s="17"/>
      <c r="Z41" s="60"/>
      <c r="AA41" s="17"/>
      <c r="AB41" s="850"/>
      <c r="AC41" s="1193" t="str">
        <f ca="1">AM98</f>
        <v>Engeland</v>
      </c>
      <c r="AD41" s="1193"/>
      <c r="AE41" s="1193" t="str">
        <f ca="1">AO98</f>
        <v>Kroatië</v>
      </c>
      <c r="AF41" s="1193"/>
      <c r="AG41" s="716" t="str">
        <f ca="1">IF(AO40="FOUT","",IF(W40&gt;Y40,AC40,IF(W40&lt;Y40,AE40,AC40&amp;AE40)))</f>
        <v>B2</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2193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4</v>
      </c>
      <c r="Z42" s="963"/>
      <c r="AA42" s="411"/>
      <c r="AB42" s="851">
        <f>IF(AND(AM42="GOED",AN42="GOED"),W42+Y42,0)</f>
        <v>5</v>
      </c>
      <c r="AC42" s="271" t="str">
        <f ca="1">IF(OR(L42="",ISBLANK(L42),L42=$AQ$11),"OO",IF(TYPE(VLOOKUP(L42,Taal02!$C$100:$D$419,2,FALSE))=16,"XX",VLOOKUP(L42,Taal02!$C$100:$D$419,2,FALSE)))</f>
        <v>B3</v>
      </c>
      <c r="AD42" s="235" t="str">
        <f ca="1">IF(AC42="OO","LEEG",IF(AC42="XX","FOUT",VLOOKUP(AC42,Voorblad!$X$65:$Z$98,3,FALSE)))</f>
        <v>IT</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ITFR14|</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Italië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Italië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2</v>
      </c>
      <c r="X46" s="940" t="s">
        <v>12</v>
      </c>
      <c r="Y46" s="738">
        <v>0</v>
      </c>
      <c r="Z46" s="60"/>
      <c r="AA46" s="17"/>
      <c r="AB46" s="851">
        <f>IF(AND(AM46="GOED",AN46="GOED"),W46+Y46,0)</f>
        <v>2</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ESNL20|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 / Spanje</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Duitsland / Spanje</v>
      </c>
      <c r="AD47" s="1193"/>
      <c r="AE47" s="1193" t="str">
        <f ca="1">AO102</f>
        <v>Nederland</v>
      </c>
      <c r="AF47" s="1193"/>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855</v>
      </c>
      <c r="V48" s="666" t="str">
        <f ca="1">IF(AL48="LEEG","▼   ","")&amp;": "</f>
        <v xml:space="preserve">: </v>
      </c>
      <c r="W48" s="738">
        <v>3</v>
      </c>
      <c r="X48" s="940" t="s">
        <v>12</v>
      </c>
      <c r="Y48" s="738">
        <v>0</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B2</v>
      </c>
      <c r="AF48" s="235" t="str">
        <f ca="1">IF(AE48="OO","LEEG",IF(AE48="XX","FOUT",VLOOKUP(AE48,Voorblad!$X$65:$Z$98,3,FALSE)))</f>
        <v>HR</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FRHR30|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Kroatië</v>
      </c>
      <c r="P49" s="1211"/>
      <c r="Q49" s="1211"/>
      <c r="R49" s="1211"/>
      <c r="S49" s="1211"/>
      <c r="T49" s="1211"/>
      <c r="U49" s="1211"/>
      <c r="V49" s="17"/>
      <c r="W49" s="262"/>
      <c r="X49" s="262"/>
      <c r="Y49" s="262"/>
      <c r="Z49" s="60"/>
      <c r="AA49" s="17"/>
      <c r="AB49" s="850"/>
      <c r="AC49" s="1193" t="str">
        <f ca="1">AM103</f>
        <v>Frankrijk</v>
      </c>
      <c r="AD49" s="1193"/>
      <c r="AE49" s="1193" t="str">
        <f ca="1">AO103</f>
        <v>Kroatië</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B2</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Italië</v>
      </c>
      <c r="AX51" s="685" t="str">
        <f t="shared" ref="AX51:AX71" ca="1" si="14">RIGHT(LEFT($AK$99,$BA51),2)</f>
        <v>B3</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Nederland</v>
      </c>
      <c r="H53" s="1211"/>
      <c r="I53" s="1211"/>
      <c r="J53" s="1211"/>
      <c r="K53" s="1211"/>
      <c r="L53" s="1211"/>
      <c r="M53" s="16"/>
      <c r="N53" s="16"/>
      <c r="O53" s="1211" t="str">
        <f ca="1">IF($AB$9=1," "&amp;AE53,IF($AB$9=2,IF(AE52="OO"," "&amp;AE53,""),""))</f>
        <v xml:space="preserve"> Kroatië</v>
      </c>
      <c r="P53" s="1211"/>
      <c r="Q53" s="1211"/>
      <c r="R53" s="1211"/>
      <c r="S53" s="1211"/>
      <c r="T53" s="1211"/>
      <c r="U53" s="1211"/>
      <c r="V53" s="17"/>
      <c r="W53" s="262"/>
      <c r="X53" s="262"/>
      <c r="Y53" s="262"/>
      <c r="Z53" s="60"/>
      <c r="AA53" s="17"/>
      <c r="AB53" s="850"/>
      <c r="AC53" s="1193" t="str">
        <f ca="1">AM106</f>
        <v>Nederland</v>
      </c>
      <c r="AD53" s="1193"/>
      <c r="AE53" s="1193" t="str">
        <f ca="1">AO106</f>
        <v>Kroatië</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België</v>
      </c>
      <c r="AX54" s="685" t="str">
        <f t="shared" ca="1" si="14"/>
        <v>E1</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Denemarken</v>
      </c>
      <c r="AX55" s="685" t="str">
        <f t="shared" ca="1" si="14"/>
        <v>C2</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856</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3</v>
      </c>
      <c r="Z56" s="60"/>
      <c r="AA56" s="17"/>
      <c r="AB56" s="851">
        <f>IF(AND(AM56="GOED",AN56="GOED"),W56+Y56,0)</f>
        <v>4</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ESFR13|</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Duitsland</v>
      </c>
      <c r="AX56" s="685" t="str">
        <f t="shared" ca="1" si="14"/>
        <v>A1</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Spanje</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Spanje</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Engeland</v>
      </c>
      <c r="AX57" s="685" t="str">
        <f t="shared" ca="1" si="14"/>
        <v>C4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Frankrijk</v>
      </c>
      <c r="AX58" s="685" t="str">
        <f t="shared" ca="1" si="14"/>
        <v>D4</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Hongarije</v>
      </c>
      <c r="AX59" s="685" t="str">
        <f t="shared" ca="1" si="14"/>
        <v>A3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CHHR02|DEDK31|GBRO50|ESSC20|NLUA41|PTRS30|BEIT12|FRTR41|ESDE22|PTNL12|GBHR12|ITFR14|ESNL20|FRHR30|ESFR13|FR|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CHHR02|DEDK31|GBRO50|ESSC20|NLUA41|PTRS30|BEIT12|FRTR41|ESDE22|PTNL12|GBHR12|ITFR14|ESNL20|FRHR30|ESFR13|</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Kroatië</v>
      </c>
      <c r="AZ73" s="694" t="str">
        <f ca="1">RIGHT(LEFT($AL$103,$BA73),2)</f>
        <v>B2</v>
      </c>
      <c r="BA73" s="695">
        <v>2</v>
      </c>
    </row>
    <row r="74" spans="3:53" ht="15" customHeight="1" x14ac:dyDescent="0.25">
      <c r="O74" s="47"/>
      <c r="P74" s="47"/>
      <c r="AB74" s="717">
        <f>D14</f>
        <v>38</v>
      </c>
      <c r="AC74" s="1238" t="str">
        <f ca="1">Groepswedstrijden!$Z$73</f>
        <v>A2A4</v>
      </c>
      <c r="AD74" s="1238"/>
      <c r="AE74" s="1238" t="str">
        <f ca="1">Groepswedstrijden!$AA$73</f>
        <v>B2</v>
      </c>
      <c r="AF74" s="1238"/>
      <c r="AG74" s="1238" t="e">
        <f>#REF!</f>
        <v>#REF!</v>
      </c>
      <c r="AH74" s="1238"/>
      <c r="AI74" s="1238" t="e">
        <f>#REF!</f>
        <v>#REF!</v>
      </c>
      <c r="AJ74" s="1238"/>
      <c r="AK74" s="717" t="str">
        <f ca="1">'Eindstand Groep'!$Y$5</f>
        <v>A4</v>
      </c>
      <c r="AL74" s="717" t="str">
        <f ca="1">'Eindstand Groep'!$Z$5</f>
        <v>B2</v>
      </c>
      <c r="AM74" s="1244" t="str">
        <f t="shared" ref="AM74:AM81" ca="1" si="18">IF($AG$71=1,AK74,IF($AG$67=1,AC74,IF($AG$69=1,AG74,"")))</f>
        <v>A4</v>
      </c>
      <c r="AN74" s="1244"/>
      <c r="AO74" s="614" t="str">
        <f ca="1">IF($AG$71=1,AL74,IF($AG$67=1,AE74,IF($AG$69=1,AI74,"")))</f>
        <v>B2</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D3E2E3F4</v>
      </c>
      <c r="AF76" s="1238"/>
      <c r="AG76" s="1238" t="e">
        <f>#REF!</f>
        <v>#REF!</v>
      </c>
      <c r="AH76" s="1238"/>
      <c r="AI76" s="1238" t="e">
        <f>#REF!&amp;#REF!&amp;#REF!</f>
        <v>#REF!</v>
      </c>
      <c r="AJ76" s="1238"/>
      <c r="AK76" s="717" t="str">
        <f ca="1">'Eindstand Groep'!$Y$7</f>
        <v>C4</v>
      </c>
      <c r="AL76" s="717" t="str">
        <f ca="1">'Eindstand Groep'!$Z$7</f>
        <v>D3E3F4</v>
      </c>
      <c r="AM76" s="1244" t="str">
        <f t="shared" ca="1" si="18"/>
        <v>C4</v>
      </c>
      <c r="AN76" s="1244"/>
      <c r="AO76" s="614" t="str">
        <f t="shared" ca="1" si="24"/>
        <v>D3E3F4</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A2A4D3E2E3F4</v>
      </c>
      <c r="AF77" s="1237"/>
      <c r="AG77" s="1237" t="e">
        <f>#REF!</f>
        <v>#REF!</v>
      </c>
      <c r="AH77" s="1237"/>
      <c r="AI77" s="1237" t="e">
        <f>#REF!&amp;#REF!&amp;#REF!&amp;#REF!</f>
        <v>#REF!</v>
      </c>
      <c r="AJ77" s="1237"/>
      <c r="AK77" s="718" t="str">
        <f ca="1">'Eindstand Groep'!$Y$8</f>
        <v>B1</v>
      </c>
      <c r="AL77" s="718" t="str">
        <f ca="1">'Eindstand Groep'!$Z$8</f>
        <v>A2D3E3F4</v>
      </c>
      <c r="AM77" s="1245" t="str">
        <f t="shared" ca="1" si="18"/>
        <v>B1</v>
      </c>
      <c r="AN77" s="1245"/>
      <c r="AO77" s="719" t="str">
        <f t="shared" ca="1" si="24"/>
        <v>A2D3E3F4</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A2A4B3C1C3</v>
      </c>
      <c r="AF79" s="1237"/>
      <c r="AG79" s="1237" t="e">
        <f>#REF!</f>
        <v>#REF!</v>
      </c>
      <c r="AH79" s="1237"/>
      <c r="AI79" s="1237" t="e">
        <f>#REF!&amp;#REF!&amp;#REF!</f>
        <v>#REF!</v>
      </c>
      <c r="AJ79" s="1237"/>
      <c r="AK79" s="718" t="str">
        <f ca="1">'Eindstand Groep'!$Y$10</f>
        <v>F3</v>
      </c>
      <c r="AL79" s="718" t="str">
        <f ca="1">'Eindstand Groep'!$Z$10</f>
        <v>A2B3C3</v>
      </c>
      <c r="AM79" s="1245" t="str">
        <f t="shared" ca="1" si="18"/>
        <v>F3</v>
      </c>
      <c r="AN79" s="1245"/>
      <c r="AO79" s="719" t="str">
        <f t="shared" ca="1" si="24"/>
        <v>A2B3C3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A2A4B3C1C3D3</v>
      </c>
      <c r="AF80" s="1238"/>
      <c r="AG80" s="1238" t="e">
        <f>#REF!</f>
        <v>#REF!</v>
      </c>
      <c r="AH80" s="1238"/>
      <c r="AI80" s="1238" t="e">
        <f>#REF!&amp;#REF!&amp;#REF!&amp;#REF!</f>
        <v>#REF!</v>
      </c>
      <c r="AJ80" s="1238"/>
      <c r="AK80" s="717" t="str">
        <f ca="1">'Eindstand Groep'!$Y$11</f>
        <v>E1</v>
      </c>
      <c r="AL80" s="717" t="str">
        <f ca="1">'Eindstand Groep'!$Z$11</f>
        <v>A2B3C3D3</v>
      </c>
      <c r="AM80" s="1244" t="str">
        <f t="shared" ca="1" si="18"/>
        <v>E1</v>
      </c>
      <c r="AN80" s="1244"/>
      <c r="AO80" s="614" t="str">
        <f t="shared" ca="1" si="24"/>
        <v>A2B3C3D3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Italië</v>
      </c>
      <c r="AZ83" s="694" t="str">
        <f t="shared" ca="1" si="22"/>
        <v>B3</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B2</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D3E3F4</v>
      </c>
      <c r="AF88" s="1238"/>
      <c r="AG88" s="1238" t="str">
        <f t="shared" ca="1" si="29"/>
        <v>C4</v>
      </c>
      <c r="AH88" s="1238"/>
      <c r="AI88" s="1238" t="str">
        <f t="shared" ca="1" si="30"/>
        <v>D3E3F4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D3E3F4&amp;&amp;E1D4F2D2E4D1F3E2F1????????????????????????????????????????????????????????????????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A2D3E3F4</v>
      </c>
      <c r="AF89" s="1237"/>
      <c r="AG89" s="1237" t="str">
        <f t="shared" ca="1" si="29"/>
        <v>B1</v>
      </c>
      <c r="AH89" s="1237"/>
      <c r="AI89" s="1237" t="str">
        <f t="shared" ca="1" si="30"/>
        <v>D3E3A2F4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D3E3A2F4&amp;&amp;E1A1D4F2A3D2E4D1F3E2F1A4????????????????????????????????????????????????????????????????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Roemenië / Schotland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A2B3C3</v>
      </c>
      <c r="AF91" s="1237"/>
      <c r="AG91" s="1237" t="str">
        <f t="shared" ca="1" si="29"/>
        <v>F3</v>
      </c>
      <c r="AH91" s="1237"/>
      <c r="AI91" s="1237" t="str">
        <f t="shared" ca="1" si="30"/>
        <v>B3A2C3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B3A2C3&amp;&amp;B4C2A1C4A3B2C1B1A4????????????????????????????????????????????????????????????????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Italië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A2B3C3D3</v>
      </c>
      <c r="AF92" s="1238"/>
      <c r="AG92" s="1238" t="str">
        <f t="shared" ca="1" si="29"/>
        <v>E1</v>
      </c>
      <c r="AH92" s="1238"/>
      <c r="AI92" s="1238" t="str">
        <f t="shared" ca="1" si="30"/>
        <v>B3D3A2C3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B3D3A2C3&amp;&amp;B4C2A1C4D4A3B2D2D1C1B1A4????????????????????????????????????????????????????????????????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Italië / Oostenrijk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B2&amp;&amp;B4A1A3B3A2B1A4????????????????????????????????????????????????????????????????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Kroatië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B3</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B3</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B3&amp;&amp;B4E1C2A1C4D4A3B2D2E4D3D1E3A2C3C1E2B1A4????????????????????????????????????????????????????????????????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Italië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B1A1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Duitsland / Spanje</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B2</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B2</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B2&amp;&amp;B4E1C2A1C4D4F2A3B3D2E4D3D1F3E3A2C3C1E2B1F4F1A4????????????????????????????????????????????????????????????????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Kroatië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D2</v>
      </c>
      <c r="AD106" s="1238"/>
      <c r="AE106" s="1238" t="str">
        <f ca="1">AG50</f>
        <v>B2</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B2</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B2&amp;&amp;B4E1C2A1C4D4F2A3B3D2E4D3D1F3E3A2C3C1E2B1F4F1A4????????????????????????????????????????????????????????????????</v>
      </c>
      <c r="AM106" s="1247" t="str">
        <f ca="1">IF(AG106="","",IF(LEN(AG106)&gt;=2,VLOOKUP(LEFT(AG106,2),Voorblad!$X$67:$Y$98,2)&amp;IF(LEN(AG106)&gt;=4," / "&amp;VLOOKUP(RIGHT(LEFT(AG106,4),2),Voorblad!$X$67:$Y$98,2),""),""))</f>
        <v>Nederland</v>
      </c>
      <c r="AN106" s="1247"/>
      <c r="AO106" s="717" t="str">
        <f ca="1">IF(AI106="","",IF(LEN(AI106)&gt;=2,VLOOKUP(LEFT(AI106,2),Voorblad!$X$67:$Y$98,2)&amp;IF(LEN(AI106)&gt;=4," / "&amp;VLOOKUP(RIGHT(LEFT(AI106,4),2),Voorblad!$X$67:$Y$98,2),""),""))</f>
        <v>Kroatië</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Nederland</v>
      </c>
      <c r="AT107" s="701" t="str">
        <f ca="1">RIGHT(LEFT($AK$106,$BA107),2)</f>
        <v>D2</v>
      </c>
      <c r="AU107" s="700" t="str">
        <f ca="1">IF(AV107=$AR$11,$AQ$11,IF(AV107=$AR$12,$AQ$12,VLOOKUP(AV107,Voorblad!$X$67:$Z$98,2,FALSE)))</f>
        <v>Kroatië</v>
      </c>
      <c r="AV107" s="701" t="str">
        <f ca="1">RIGHT(LEFT($AL$106,$BA107),2)</f>
        <v>B2</v>
      </c>
      <c r="AW107" s="705" t="str">
        <f ca="1">IF(AX107=$AR$11,$AQ$11,IF(AX107=$AR$12,$AQ$12,VLOOKUP(AX107,Voorblad!$X$67:$Z$98,2,FALSE)))</f>
        <v>Spanje</v>
      </c>
      <c r="AX107" s="706" t="str">
        <f ca="1">RIGHT(LEFT($AK$109,$BA107),2)</f>
        <v>B1</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B1</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Spanje</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Frankrijk</v>
      </c>
      <c r="AV114" s="701" t="str">
        <f t="shared" ca="1" si="33"/>
        <v>D4</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Georgië</v>
      </c>
      <c r="AV115" s="701" t="str">
        <f t="shared" ca="1" si="33"/>
        <v>F2</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Hongarije</v>
      </c>
      <c r="AV116" s="701" t="str">
        <f t="shared" ca="1" si="33"/>
        <v>A3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Italië</v>
      </c>
      <c r="AV117" s="701" t="str">
        <f t="shared" ca="1" si="33"/>
        <v>B3</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|CH|HR|DE|DK|GB|RO|ES|SC|NL|UA|PT|RS|BE|IT|FR|TR|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RO</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RS</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IT</v>
      </c>
      <c r="AG133" s="419" t="s">
        <v>424</v>
      </c>
      <c r="AH133" s="494" t="s">
        <v>2444</v>
      </c>
      <c r="AI133" s="419"/>
      <c r="AJ133" s="419" t="s">
        <v>69</v>
      </c>
      <c r="AK133" s="419" t="str">
        <f ca="1">IF($AK$42="GOED",$AD$42,$AK$42)</f>
        <v>IT</v>
      </c>
      <c r="AL133" s="748" t="s">
        <v>381</v>
      </c>
      <c r="AM133" s="494" t="str">
        <f ca="1">IF(OR(AF133="LEEG",AF133="FOUT",AF133="ONGELDIG",AK133="LEEG",AK133="FOUT",AK133="ONGELDIG"),"onvoldoende gegevens",IF(AF133=AK133,"JA","NEE"))</f>
        <v>JA</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IT</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5</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190" t="s">
        <v>1908</v>
      </c>
      <c r="AT143" s="1190"/>
      <c r="AU143" s="1190"/>
      <c r="AV143" s="1190"/>
      <c r="AW143" s="1190"/>
      <c r="AX143" s="1190"/>
      <c r="AY143" s="285" t="str">
        <f>Voorblad!Z68</f>
        <v>SC</v>
      </c>
      <c r="AZ143" s="285">
        <f t="shared" ca="1" si="40"/>
        <v>0</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.CH.HR.DE.DK.GB.RO.ES.SC.NL.UA.PT.RS.BE.IT.FR.TR.</v>
      </c>
      <c r="AS146" s="744"/>
      <c r="AT146" s="744"/>
      <c r="AU146" s="744"/>
      <c r="AV146" s="744"/>
      <c r="AW146" s="265"/>
      <c r="AX146" s="72"/>
      <c r="AY146" s="285" t="str">
        <f>Voorblad!Z71</f>
        <v>ES</v>
      </c>
      <c r="AZ146" s="285">
        <f t="shared" ca="1" si="40"/>
        <v>7</v>
      </c>
      <c r="BA146" s="285">
        <f t="shared" ca="1" si="41"/>
        <v>5</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.ES.DE.PT.NL.GB.HR.IT.FR.</v>
      </c>
      <c r="AS147" s="744"/>
      <c r="AT147" s="744"/>
      <c r="AU147" s="744"/>
      <c r="AV147" s="744"/>
      <c r="AW147" s="265"/>
      <c r="AX147" s="72"/>
      <c r="AY147" s="285" t="str">
        <f>Voorblad!Z72</f>
        <v>HR</v>
      </c>
      <c r="AZ147" s="285">
        <f t="shared" ca="1" si="40"/>
        <v>4</v>
      </c>
      <c r="BA147" s="285">
        <f t="shared" ca="1" si="41"/>
        <v>4</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.ES.NL.FR.HR.</v>
      </c>
      <c r="AS148" s="744"/>
      <c r="AT148" s="744"/>
      <c r="AU148" s="744"/>
      <c r="AV148" s="744"/>
      <c r="AW148" s="265"/>
      <c r="AX148" s="72"/>
      <c r="AY148" s="285" t="str">
        <f>Voorblad!Z73</f>
        <v>IT</v>
      </c>
      <c r="AZ148" s="285">
        <f t="shared" ca="1" si="40"/>
        <v>3</v>
      </c>
      <c r="BA148" s="285">
        <f t="shared" ca="1" si="41"/>
        <v>5</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0</v>
      </c>
      <c r="BA152" s="285">
        <f t="shared" ca="1" si="41"/>
        <v>3</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6</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6</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14</v>
      </c>
      <c r="BA157" s="285">
        <f t="shared" ca="1" si="41"/>
        <v>3</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5</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4</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4</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31|12|22|20|13|02|14|12|20|03|30|41|31|40|00|11|42|20|01|02|12|12|13|40|13|21|04|11|21|60|50|21|11|03|02|13|DE.CH.SC.HU|ES.HR.IT.AL|GB.DK.RS.SI|FR.NL.AT.PL|BE.UA.RO.SK|PT.TR.CZ.GE|CHHR02|DEDK31|GBRO50|ESSC20|NLUA41|PTRS30|BEIT12|FRTR41|ESDE22|PTNL12|GBHR12|ITFR14|ESNL20|FRHR30|ESFR13|FR||Jesse#*Gerrits#*(DDN)21||jessegerrits65@gmail.com24]</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|Jesse#*Gerrits#*(DDN)21</v>
      </c>
      <c r="U62" s="303"/>
      <c r="V62" s="303"/>
      <c r="W62" s="303"/>
      <c r="X62" s="303"/>
      <c r="Y62" s="303"/>
      <c r="Z62" s="306">
        <f>B63</f>
        <v>10</v>
      </c>
      <c r="AA62" s="303"/>
      <c r="AB62" s="303"/>
      <c r="AC62" s="305" t="s">
        <v>487</v>
      </c>
      <c r="AD62" s="303" t="str">
        <f>IF($N$53="G1e",Groepswedstrijden!AA88,IF($N$53="G2e",#REF!,0))</f>
        <v>|jessegerrits65@gmail.com24</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24</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27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|31|12|22|20|13|02|14|12|20|03|30|41|31|40|00|11|42|20|01|02|12|12|13|40|13|21|04|11|21|60|50|21|11|03|02|13|</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DE.CH.SC.HU|ES.HR.IT.AL|GB.DK.RS.SI|FR.NL.AT.PL|BE.UA.RO.SK|PT.TR.CZ.GE|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CHHR02|DEDK31|GBRO50|ESSC20|NLUA41|PTRS30|BEIT12|FRTR41|ESDE22|PTNL12|GBHR12|ITFR14|ESNL20|FRHR30|ESFR13|</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12|22|20|13|02|14|12|20|03|30|41|31|40|00|11|42|20|01|02|12|12|13|40|13|21|04|11|21|60|50|21|11|03|02|13|DE.CH.SC.HU|ES.HR.IT.AL|GB.DK.RS.SI|FR.NL.AT.PL|BE.UA.RO.SK|PT.TR.CZ.GE|CHHR02|DEDK31|GBRO50|ESSC20|NLUA41|PTRS30|BEIT12|FRTR41|ESDE22|PTNL12|GBHR12|ITFR14|ESNL20|FRHR30|ESFR13|FR||Jesse#*Gerrits#*(DDN)21||jessegerrits65@gmail.com24]</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31|12|22|20|13|02|14|12|20|03|30|41|31|40|00|11|42|20|01|02|12|12|13|40|13|21|04|11|21|60|50|21|11|03|02|13|DE.CH.SC.HU|ES.HR.IT.AL|GB.DK.RS.SI|FR.NL.AT.PL|BE.UA.RO.SK|PT.TR.CZ.GE|CHHR02|DEDK31|GBRO50|ESSC20|NLUA41|PTRS30|BEIT12|FRTR41|ESDE22|PTNL12|GBHR12|ITFR14|ESNL20|FRHR30|ESFR13|FR||Jesse#*Gerrits#*(DDN)21||jessegerrits65@gmail.com24]</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12|22|20|13|02|14|12|20|03|30|41|31|40|00|11|42|20|01|02|12|12|13|40|13|21|04|11|21|60|50|21|11|03|02|13|DE.CH.SC.HU|ES.HR.IT.AL|GB.DK.RS.SI|FR.NL.AT.PL|BE.UA.RO.SK|PT.TR.CZ.GE|CHHR02|DEDK31|GBRO50|ESSC20|NLUA41|PTRS30|BEIT12|FRTR41|ESDE22|PTNL12|GBHR12|ITFR14|ESNL20|FRHR30|ESFR13|FR||Jesse#*Gerrits#*(DDN)21||jessegerrits65@gmail.com24]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Jesse#*Gerrits#*(DDN)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|Jesse#*Gerrits#*(DDN)21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|Jesse#*Gerrits#*(DDN)21</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|31|12|22|20|13|02|14|12|20|03|30|41|31|40|00|11|42|20|01|02|12|12|13|40|13|21|04|11|21|60|50|21|11|03|02|13|</v>
      </c>
      <c r="Z11" s="1130"/>
      <c r="AA11" s="1130"/>
      <c r="AB11" s="1130"/>
      <c r="AC11" s="1130"/>
      <c r="AD11" s="1131"/>
      <c r="AE11" s="41"/>
      <c r="AF11" s="831" t="s">
        <v>261</v>
      </c>
      <c r="AG11" s="106" t="str">
        <f>IF(TYPE(VLOOKUP(AF11,$D$25:$D$60,1,FALSE)*1)=1,VLOOKUP(AF11,$D$25:$AA$60,24,FALSE),IF(TYPE(VLOOKUP(AF11,$N$25:$N$60,1,FALSE)*1)=1,VLOOKUP(AF11,$N$25:$AD$60,17,FALSE),"ERROR"))</f>
        <v>31|</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4</v>
      </c>
      <c r="AO12" s="206">
        <f>IF(ISNUMBER(L29),L29,0)</f>
        <v>3</v>
      </c>
      <c r="AP12" s="155">
        <f>IF(AA25&lt;&gt;"FOUT",IF(AM12&gt;AL13,3,IF(AM12=AL13,1,0)),0)+IF(AA27&lt;&gt;"FOUT",IF(AN12&gt;AL14,3,IF(AN12=AL14,1,0)),0)+IF(AA29&lt;&gt;"FOUT",IF(AO12&gt;AL15,3,IF(AO12=AL15,1,0)),0)</f>
        <v>9</v>
      </c>
      <c r="AQ12" s="158">
        <f>SUM(AL12:AO12)</f>
        <v>10</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95081003500001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22|</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2</v>
      </c>
      <c r="AO13" s="163">
        <f>IF(ISNUMBER(J28),J28,0)</f>
        <v>0</v>
      </c>
      <c r="AP13" s="151">
        <f>IF(AA25&lt;&gt;"FOUT",IF(AL13&gt;AM12,3,IF(AL13=AM12,1,0)),0)+IF(AA30&lt;&gt;"FOUT",IF(AN13&gt;AM14,3,IF(AN13=AM14,1,0)),0)+IF(AA28&lt;&gt;"FOUT",IF(AO13&gt;AM15,3,IF(AO13=AM15,1,0)),0)</f>
        <v>4</v>
      </c>
      <c r="AQ13" s="153">
        <f>SUM(AL13:AO13)</f>
        <v>3</v>
      </c>
      <c r="AR13" s="152">
        <f>SUM(AM12:AM15)</f>
        <v>4</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44990303500003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0</v>
      </c>
      <c r="AQ14" s="153">
        <f>SUM(AL14:AO14)</f>
        <v>2</v>
      </c>
      <c r="AR14" s="152">
        <f>SUM(AN12:AN15)</f>
        <v>8</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4940203500002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0</v>
      </c>
      <c r="AN15" s="209">
        <f>IF(ISNUMBER(L26),L26,0)</f>
        <v>2</v>
      </c>
      <c r="AO15" s="210">
        <v>0</v>
      </c>
      <c r="AP15" s="145">
        <f>IF(AA29&lt;&gt;"FOUT",IF(AL15&gt;AO12,3,IF(AL15=AO12,1,0)),0)+IF(AA28&lt;&gt;"FOUT",IF(AM15&gt;AO13,3,IF(AM15=AO13,1,0)),0)+IF(AA26&lt;&gt;"FOUT",IF(AN15&gt;AO14,3,IF(AN15=AO14,1,0)),0)</f>
        <v>4</v>
      </c>
      <c r="AQ15" s="148">
        <f>SUM(AL15:AO15)</f>
        <v>3</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44990303500004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14|</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31</v>
      </c>
      <c r="AE19" s="284" t="s">
        <v>1905</v>
      </c>
      <c r="AF19" s="831" t="s">
        <v>2398</v>
      </c>
      <c r="AG19" s="106" t="str">
        <f t="shared" ca="1" si="0"/>
        <v>20|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5</v>
      </c>
      <c r="AE20" s="284" t="s">
        <v>1906</v>
      </c>
      <c r="AF20" s="831" t="s">
        <v>268</v>
      </c>
      <c r="AG20" s="106" t="str">
        <f t="shared" ca="1" si="0"/>
        <v>03|</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30|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4</v>
      </c>
      <c r="AP21" s="155">
        <f>IF(AD25&lt;&gt;"FOUT",IF(AM21&gt;AL22,3,IF(AM21=AL22,1,0)),0)+IF(AD28&lt;&gt;"FOUT",IF(AN21&gt;AL23,3,IF(AN21=AL23,1,0)),0)+IF(AD29&lt;&gt;"FOUT",IF(AO21&gt;AL24,3,IF(AO21=AL24,1,0)),0)</f>
        <v>7</v>
      </c>
      <c r="AQ21" s="158">
        <f>SUM(AL21:AO21)</f>
        <v>8</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75060803500004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6</v>
      </c>
      <c r="AF22" s="251">
        <v>12</v>
      </c>
      <c r="AG22" s="106" t="str">
        <f t="shared" ca="1" si="0"/>
        <v>41|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1</v>
      </c>
      <c r="AO22" s="163">
        <f>IF(ISNUMBER(T27),T27,0)</f>
        <v>3</v>
      </c>
      <c r="AP22" s="151">
        <f>IF(AD25&lt;&gt;"FOUT",IF(AL22&gt;AM21,3,IF(AL22=AM21,1,0)),0)+IF(AD30&lt;&gt;"FOUT",IF(AN22&gt;AM23,3,IF(AN22=AM23,1,0)),0)+IF(AD27&lt;&gt;"FOUT",IF(AO22&gt;AM24,3,IF(AO22=AM24,1,0)),0)</f>
        <v>5</v>
      </c>
      <c r="AQ22" s="153">
        <f>SUM(AL22:AO22)</f>
        <v>6</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55020603500003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31|</v>
      </c>
      <c r="AH23" s="171" t="str">
        <f ca="1">RIGHT(AJ19,1)&amp;3</f>
        <v>B3</v>
      </c>
      <c r="AI23" s="168">
        <f ca="1">$AW$84</f>
        <v>2</v>
      </c>
      <c r="AJ23" s="154" t="str">
        <f ca="1">VLOOKUP(AH23,Voorblad!$X$67:$Z$98,2,FALSE)</f>
        <v>Italië</v>
      </c>
      <c r="AK23" s="110" t="str">
        <f ca="1">VLOOKUP(AH23,Voorblad!$X$67:$Z$98,3,FALSE)</f>
        <v>IT</v>
      </c>
      <c r="AL23" s="207">
        <f>IF(ISNUMBER(V28),V28,0)</f>
        <v>0</v>
      </c>
      <c r="AM23" s="163">
        <f>IF(ISNUMBER(V30),V30,0)</f>
        <v>1</v>
      </c>
      <c r="AN23" s="202">
        <v>0</v>
      </c>
      <c r="AO23" s="163">
        <f>IF(ISNUMBER(T26),T26,0)</f>
        <v>2</v>
      </c>
      <c r="AP23" s="151">
        <f>IF(AD28&lt;&gt;"FOUT",IF(AL23&gt;AN21,3,IF(AL23=AN21,1,0)),0)+IF(AD30&lt;&gt;"FOUT",IF(AM23&gt;AN22,3,IF(AM23=AN22,1,0)),0)+IF(AD26&lt;&gt;"FOUT",IF(AO23&gt;AN24,3,IF(AO23=AN24,1,0)),0)</f>
        <v>4</v>
      </c>
      <c r="AQ23" s="153">
        <f>SUM(AL23:AO23)</f>
        <v>3</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45000303500002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40|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1</v>
      </c>
      <c r="AN24" s="209">
        <f>IF(ISNUMBER(V26),V26,0)</f>
        <v>0</v>
      </c>
      <c r="AO24" s="210">
        <v>0</v>
      </c>
      <c r="AP24" s="428">
        <f>IF(AD29&lt;&gt;"FOUT",IF(AL24&gt;AO21,3,IF(AL24=AO21,1,0)),0)+IF(AD27&lt;&gt;"FOUT",IF(AM24&gt;AO22,3,IF(AM24=AO22,1,0)),0)+IF(AD26&lt;&gt;"FOUT",IF(AN24&gt;AO23,3,IF(AN24=AO23,1,0)),0)</f>
        <v>0</v>
      </c>
      <c r="AQ24" s="148">
        <f>SUM(AL24:AO24)</f>
        <v>1</v>
      </c>
      <c r="AR24" s="147">
        <f>SUM(AO21:AO24)</f>
        <v>9</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00|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20|</v>
      </c>
      <c r="AE26" s="285">
        <f t="shared" si="9"/>
        <v>3</v>
      </c>
      <c r="AF26" s="251">
        <v>18</v>
      </c>
      <c r="AG26" s="106" t="str">
        <f t="shared" ca="1" si="0"/>
        <v>11|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4</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1</v>
      </c>
      <c r="W27" s="60"/>
      <c r="X27" s="17"/>
      <c r="Y27" s="4" t="str">
        <f t="shared" si="3"/>
        <v>GOED</v>
      </c>
      <c r="Z27" s="4" t="str">
        <f t="shared" si="4"/>
        <v>GOED</v>
      </c>
      <c r="AA27" s="138" t="str">
        <f t="shared" si="5"/>
        <v>40|</v>
      </c>
      <c r="AB27" s="4" t="str">
        <f t="shared" si="6"/>
        <v>GOED</v>
      </c>
      <c r="AC27" s="4" t="str">
        <f t="shared" si="7"/>
        <v>GOED</v>
      </c>
      <c r="AD27" s="138" t="str">
        <f t="shared" si="8"/>
        <v>31|</v>
      </c>
      <c r="AE27" s="285">
        <f t="shared" si="9"/>
        <v>4</v>
      </c>
      <c r="AF27" s="251">
        <v>17</v>
      </c>
      <c r="AG27" s="106" t="str">
        <f t="shared" ca="1" si="0"/>
        <v>42|</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0</v>
      </c>
      <c r="M28" s="9"/>
      <c r="N28" s="6">
        <v>16</v>
      </c>
      <c r="O28" s="11">
        <f>DATE(2024,6,20)+TIME(21,0,0)</f>
        <v>45463.875</v>
      </c>
      <c r="P28" s="134">
        <f t="shared" si="2"/>
        <v>45463.875</v>
      </c>
      <c r="Q28" s="8" t="str">
        <f ca="1">AJ21</f>
        <v>Spanje</v>
      </c>
      <c r="R28" s="7" t="s">
        <v>12</v>
      </c>
      <c r="S28" s="327" t="str">
        <f ca="1">AJ23</f>
        <v>Italië</v>
      </c>
      <c r="T28" s="353">
        <v>2</v>
      </c>
      <c r="U28" s="54" t="s">
        <v>12</v>
      </c>
      <c r="V28" s="353">
        <v>0</v>
      </c>
      <c r="W28" s="60"/>
      <c r="X28" s="17"/>
      <c r="Y28" s="4" t="str">
        <f t="shared" si="3"/>
        <v>GOED</v>
      </c>
      <c r="Z28" s="4" t="str">
        <f t="shared" si="4"/>
        <v>GOED</v>
      </c>
      <c r="AA28" s="138" t="str">
        <f t="shared" si="5"/>
        <v>00|</v>
      </c>
      <c r="AB28" s="4" t="str">
        <f t="shared" si="6"/>
        <v>GOED</v>
      </c>
      <c r="AC28" s="4" t="str">
        <f t="shared" si="7"/>
        <v>GOED</v>
      </c>
      <c r="AD28" s="138" t="str">
        <f t="shared" si="8"/>
        <v>20|</v>
      </c>
      <c r="AE28" s="285">
        <f t="shared" si="9"/>
        <v>2</v>
      </c>
      <c r="AF28" s="251">
        <v>16</v>
      </c>
      <c r="AG28" s="106" t="str">
        <f t="shared" ca="1" si="0"/>
        <v>20|</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3</v>
      </c>
      <c r="M29" s="9"/>
      <c r="N29" s="6">
        <v>27</v>
      </c>
      <c r="O29" s="11">
        <f>DATE(2024,6,24)+TIME(21,0,0)</f>
        <v>45467.875</v>
      </c>
      <c r="P29" s="134">
        <f t="shared" si="2"/>
        <v>45467.875</v>
      </c>
      <c r="Q29" s="8" t="str">
        <f ca="1">AJ24</f>
        <v>Albanië</v>
      </c>
      <c r="R29" s="7" t="s">
        <v>12</v>
      </c>
      <c r="S29" s="327" t="str">
        <f ca="1">AJ21</f>
        <v>Spanje</v>
      </c>
      <c r="T29" s="353">
        <v>0</v>
      </c>
      <c r="U29" s="54" t="s">
        <v>12</v>
      </c>
      <c r="V29" s="353">
        <v>4</v>
      </c>
      <c r="W29" s="60"/>
      <c r="X29" s="17"/>
      <c r="Y29" s="4" t="str">
        <f t="shared" si="3"/>
        <v>GOED</v>
      </c>
      <c r="Z29" s="4" t="str">
        <f t="shared" si="4"/>
        <v>GOED</v>
      </c>
      <c r="AA29" s="138" t="str">
        <f t="shared" si="5"/>
        <v>13|</v>
      </c>
      <c r="AB29" s="4" t="str">
        <f t="shared" si="6"/>
        <v>GOED</v>
      </c>
      <c r="AC29" s="4" t="str">
        <f t="shared" si="7"/>
        <v>GOED</v>
      </c>
      <c r="AD29" s="138" t="str">
        <f t="shared" si="8"/>
        <v>04|</v>
      </c>
      <c r="AE29" s="285">
        <f t="shared" si="9"/>
        <v>4</v>
      </c>
      <c r="AF29" s="106">
        <v>21</v>
      </c>
      <c r="AG29" s="106" t="str">
        <f t="shared" ca="1" si="0"/>
        <v>01|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21|</v>
      </c>
      <c r="AB30" s="4" t="str">
        <f t="shared" si="6"/>
        <v>GOED</v>
      </c>
      <c r="AC30" s="4" t="str">
        <f t="shared" si="7"/>
        <v>GOED</v>
      </c>
      <c r="AD30" s="138" t="str">
        <f t="shared" si="8"/>
        <v>11|</v>
      </c>
      <c r="AE30" s="285">
        <f t="shared" si="9"/>
        <v>3</v>
      </c>
      <c r="AF30" s="106">
        <v>19</v>
      </c>
      <c r="AG30" s="106" t="str">
        <f t="shared" ca="1" si="0"/>
        <v>02|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8</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14930103500014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2</v>
      </c>
      <c r="AP31" s="151">
        <f>IF(AA35&lt;&gt;"FOUT",IF(AL31&gt;AM30,3,IF(AL31=AM30,1,0)),0)+IF(AA40&lt;&gt;"FOUT",IF(AN31&gt;AM32,3,IF(AN31=AM32,1,0)),0)+IF(AA38&lt;&gt;"FOUT",IF(AO31&gt;AM33,3,IF(AO31=AM33,1,0)),0)</f>
        <v>6</v>
      </c>
      <c r="AQ31" s="153">
        <f>SUM(AL31:AO31)</f>
        <v>6</v>
      </c>
      <c r="AR31" s="152">
        <f>SUM(AM30:AM33)</f>
        <v>5</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65010603500001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1</v>
      </c>
      <c r="AP32" s="151">
        <f>IF(AA37&lt;&gt;"FOUT",IF(AL32&gt;AN30,3,IF(AL32=AN30,1,0)),0)+IF(AA40&lt;&gt;"FOUT",IF(AM32&gt;AN31,3,IF(AM32=AN31,1,0)),0)+IF(AA36&lt;&gt;"FOUT",IF(AO32&gt;AN33,3,IF(AO32=AN33,1,0)),0)</f>
        <v>1</v>
      </c>
      <c r="AQ32" s="153">
        <f>SUM(AL32:AO32)</f>
        <v>3</v>
      </c>
      <c r="AR32" s="152">
        <f>SUM(AN30:AN33)</f>
        <v>7</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14960303500013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5</v>
      </c>
      <c r="AM33" s="209">
        <f>IF(ISNUMBER(J38),J38,0)</f>
        <v>4</v>
      </c>
      <c r="AN33" s="209">
        <f>IF(ISNUMBER(L36),L36,0)</f>
        <v>4</v>
      </c>
      <c r="AO33" s="210">
        <v>0</v>
      </c>
      <c r="AP33" s="428">
        <f>IF(AA39&lt;&gt;"FOUT",IF(AL33&gt;AO30,3,IF(AL33=AO30,1,0)),0)+IF(AA38&lt;&gt;"FOUT",IF(AM33&gt;AO31,3,IF(AM33=AO31,1,0)),0)+IF(AA36&lt;&gt;"FOUT",IF(AN33&gt;AO32,3,IF(AN33=AO32,1,0)),0)</f>
        <v>9</v>
      </c>
      <c r="AQ33" s="148">
        <f>SUM(AL33:AO33)</f>
        <v>13</v>
      </c>
      <c r="AR33" s="147">
        <f>SUM(AO30:AO33)</f>
        <v>3</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95101303500002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40|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13|</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4</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14|</v>
      </c>
      <c r="AB36" s="4" t="str">
        <f t="shared" si="12"/>
        <v>GOED</v>
      </c>
      <c r="AC36" s="4" t="str">
        <f t="shared" si="13"/>
        <v>GOED</v>
      </c>
      <c r="AD36" s="138" t="str">
        <f t="shared" si="14"/>
        <v>03|</v>
      </c>
      <c r="AE36" s="285">
        <f t="shared" si="15"/>
        <v>5</v>
      </c>
      <c r="AF36" s="251">
        <v>26</v>
      </c>
      <c r="AG36" s="106" t="str">
        <f t="shared" si="0"/>
        <v>21|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0</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02|</v>
      </c>
      <c r="AE37" s="285">
        <f t="shared" si="15"/>
        <v>2</v>
      </c>
      <c r="AF37" s="251">
        <v>27</v>
      </c>
      <c r="AG37" s="106" t="str">
        <f t="shared" ca="1" si="0"/>
        <v>04|</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4</v>
      </c>
      <c r="K38" s="54" t="s">
        <v>12</v>
      </c>
      <c r="L38" s="353">
        <v>2</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42|</v>
      </c>
      <c r="AB38" s="4" t="str">
        <f t="shared" si="12"/>
        <v>GOED</v>
      </c>
      <c r="AC38" s="4" t="str">
        <f t="shared" si="13"/>
        <v>GOED</v>
      </c>
      <c r="AD38" s="138" t="str">
        <f t="shared" si="14"/>
        <v>12|</v>
      </c>
      <c r="AE38" s="285">
        <f t="shared" si="15"/>
        <v>6</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5</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50|</v>
      </c>
      <c r="AB39" s="4" t="str">
        <f t="shared" si="12"/>
        <v>GOED</v>
      </c>
      <c r="AC39" s="4" t="str">
        <f t="shared" si="13"/>
        <v>GOED</v>
      </c>
      <c r="AD39" s="138" t="str">
        <f t="shared" si="14"/>
        <v>21|</v>
      </c>
      <c r="AE39" s="285">
        <f t="shared" si="15"/>
        <v>5</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0</v>
      </c>
      <c r="AO39" s="206">
        <f>IF(ISNUMBER(V40),V40,0)</f>
        <v>0</v>
      </c>
      <c r="AP39" s="155">
        <f>IF(AD35&lt;&gt;"FOUT",IF(AM39&gt;AL40,3,IF(AM39=AL40,1,0)),0)+IF(AD37&lt;&gt;"FOUT",IF(AN39&gt;AL41,3,IF(AN39=AL41,1,0)),0)+IF(AD40&lt;&gt;"FOUT",IF(AO39&gt;AL42,3,IF(AO39=AL42,1,0)),0)</f>
        <v>0</v>
      </c>
      <c r="AQ39" s="158">
        <f>SUM(AL39:AO39)</f>
        <v>1</v>
      </c>
      <c r="AR39" s="157">
        <f>SUM(AL39:AL42)</f>
        <v>11</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4900103500004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6</v>
      </c>
      <c r="U40" s="54" t="s">
        <v>12</v>
      </c>
      <c r="V40" s="353">
        <v>0</v>
      </c>
      <c r="W40" s="60"/>
      <c r="X40" s="17"/>
      <c r="Y40" s="4" t="str">
        <f t="shared" si="16"/>
        <v>GOED</v>
      </c>
      <c r="Z40" s="4" t="str">
        <f t="shared" si="17"/>
        <v>GOED</v>
      </c>
      <c r="AA40" s="138" t="str">
        <f t="shared" si="18"/>
        <v>21|</v>
      </c>
      <c r="AB40" s="4" t="str">
        <f t="shared" si="12"/>
        <v>GOED</v>
      </c>
      <c r="AC40" s="4" t="str">
        <f t="shared" si="13"/>
        <v>GOED</v>
      </c>
      <c r="AD40" s="138" t="str">
        <f t="shared" si="14"/>
        <v>60|</v>
      </c>
      <c r="AE40" s="285">
        <f t="shared" si="15"/>
        <v>6</v>
      </c>
      <c r="AF40" s="106">
        <v>32</v>
      </c>
      <c r="AG40" s="106" t="str">
        <f t="shared" ca="1" si="0"/>
        <v>60|</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1</v>
      </c>
      <c r="AP40" s="151">
        <f>IF(AD35&lt;&gt;"FOUT",IF(AL40&gt;AM39,3,IF(AL40=AM39,1,0)),0)+IF(AD39&lt;&gt;"FOUT",IF(AN40&gt;AM41,3,IF(AN40=AM41,1,0)),0)+IF(AD38&lt;&gt;"FOUT",IF(AO40&gt;AM42,3,IF(AO40=AM42,1,0)),0)</f>
        <v>6</v>
      </c>
      <c r="AQ40" s="153">
        <f>SUM(AL40:AO40)</f>
        <v>6</v>
      </c>
      <c r="AR40" s="152">
        <f>SUM(AM39:AM42)</f>
        <v>4</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65020603500002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50|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1</v>
      </c>
      <c r="AN41" s="202">
        <v>0</v>
      </c>
      <c r="AO41" s="163">
        <f>IF(ISNUMBER(T36),T36,0)</f>
        <v>0</v>
      </c>
      <c r="AP41" s="151">
        <f>IF(AD37&lt;&gt;"FOUT",IF(AL41&gt;AN39,3,IF(AL41=AN39,1,0)),0)+IF(AD39&lt;&gt;"FOUT",IF(AM41&gt;AN40,3,IF(AM41=AN40,1,0)),0)+IF(AD36&lt;&gt;"FOUT",IF(AO41&gt;AN42,3,IF(AO41=AN42,1,0)),0)</f>
        <v>3</v>
      </c>
      <c r="AQ41" s="153">
        <f>SUM(AL41:AO41)</f>
        <v>3</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34980303500003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6</v>
      </c>
      <c r="AM42" s="209">
        <f>IF(ISNUMBER(V38),V38,0)</f>
        <v>2</v>
      </c>
      <c r="AN42" s="209">
        <f>IF(ISNUMBER(V36),V36,0)</f>
        <v>3</v>
      </c>
      <c r="AO42" s="210">
        <v>0</v>
      </c>
      <c r="AP42" s="428">
        <f>IF(AD40&lt;&gt;"FOUT",IF(AL42&gt;AO39,3,IF(AL42=AO39,1,0)),0)+IF(AD38&lt;&gt;"FOUT",IF(AM42&gt;AO40,3,IF(AM42=AO40,1,0)),0)+IF(AD36&lt;&gt;"FOUT",IF(AN42&gt;AO41,3,IF(AN42=AO41,1,0)),0)</f>
        <v>9</v>
      </c>
      <c r="AQ42" s="148">
        <f>SUM(AL42:AO42)</f>
        <v>11</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95101103500001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03|</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3</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30|</v>
      </c>
      <c r="AE45" s="285">
        <f t="shared" ref="AE45:AE50" si="27">IF(AND(Y45="GOED",Z45="GOED",AB45="GOED",AB45="GOED"),IF(J45+L45&gt;T45+V45,J45+L45,T45+V45),IF(AND(Y45="GOED",Z45="GOED"),J45+L45,IF(AND(AB45="GOED",AB45="GOED"),T45+V45,0)))</f>
        <v>3</v>
      </c>
      <c r="AF45" s="251">
        <v>35</v>
      </c>
      <c r="AG45" s="106" t="str">
        <f t="shared" ca="1" si="0"/>
        <v>02|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4</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41|</v>
      </c>
      <c r="AE46" s="285">
        <f t="shared" si="27"/>
        <v>5</v>
      </c>
      <c r="AF46" s="251">
        <v>36</v>
      </c>
      <c r="AG46" s="106" t="str">
        <f t="shared" ca="1" si="0"/>
        <v>13|</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2</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12|</v>
      </c>
      <c r="AE47" s="285">
        <f t="shared" si="27"/>
        <v>3</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4</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40|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4</v>
      </c>
      <c r="AO48" s="206">
        <f>IF(ISNUMBER(L50),L50,0)</f>
        <v>3</v>
      </c>
      <c r="AP48" s="155">
        <f>IF(AA46&lt;&gt;"FOUT",IF(AM48&gt;AL49,3,IF(AM48=AL49,1,0)),0)+IF(AA48&lt;&gt;"FOUT",IF(AN48&gt;AL50,3,IF(AN48=AL50,1,0)),0)+IF(AA50&lt;&gt;"FOUT",IF(AO48&gt;AL51,3,IF(AO48=AL51,1,0)),0)</f>
        <v>9</v>
      </c>
      <c r="AQ48" s="158">
        <f>SUM(AL48:AO48)</f>
        <v>9</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95090903500001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11|</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1</v>
      </c>
      <c r="AQ49" s="153">
        <f>SUM(AL49:AO49)</f>
        <v>1</v>
      </c>
      <c r="AR49" s="152">
        <f>SUM(AM48:AM51)</f>
        <v>4</v>
      </c>
      <c r="AS49" s="110">
        <f>IF($AP49=$AP48,AL49,0)</f>
        <v>0</v>
      </c>
      <c r="AT49" s="202">
        <v>0</v>
      </c>
      <c r="AU49" s="69">
        <f>IF($AP49=$AP50,AN49,0)</f>
        <v>1</v>
      </c>
      <c r="AV49" s="200">
        <f>IF($AP49=$AP51,AO49,0)</f>
        <v>0</v>
      </c>
      <c r="AW49" s="151">
        <f>IF(AS49&gt;AT48,3,IF(AS49=AT48,1,0))+IF(AU49&gt;AT50,3,IF(AU49=AT50,1,0))+IF(AV49&gt;AT51,3,IF(AV49=AT51,1,0))</f>
        <v>3</v>
      </c>
      <c r="AX49" s="153">
        <f>SUM(AS49:AV49)</f>
        <v>1</v>
      </c>
      <c r="AY49" s="152">
        <f>SUM(AT48:AT51)</f>
        <v>1</v>
      </c>
      <c r="AZ49" s="212">
        <f ca="1">AP49*10000000000000+(500+AQ49-AR49)*10000000000+AQ49*100000000+AW49*1000000+(500+AX49-AY49)*1000+AX49*10+AI49</f>
        <v>14970103500014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3</v>
      </c>
      <c r="M50" s="9"/>
      <c r="N50" s="6">
        <v>36</v>
      </c>
      <c r="O50" s="436">
        <f>O49</f>
        <v>45469.875</v>
      </c>
      <c r="P50" s="134">
        <f t="shared" si="20"/>
        <v>45469.875</v>
      </c>
      <c r="Q50" s="8" t="str">
        <f ca="1">AJ60</f>
        <v>Tsjechië</v>
      </c>
      <c r="R50" s="7" t="s">
        <v>12</v>
      </c>
      <c r="S50" s="327" t="str">
        <f ca="1">AJ57</f>
        <v>Turkije</v>
      </c>
      <c r="T50" s="353">
        <v>1</v>
      </c>
      <c r="U50" s="54" t="s">
        <v>12</v>
      </c>
      <c r="V50" s="353">
        <v>3</v>
      </c>
      <c r="W50" s="955"/>
      <c r="X50" s="17"/>
      <c r="Y50" s="4" t="str">
        <f t="shared" si="21"/>
        <v>GOED</v>
      </c>
      <c r="Z50" s="4" t="str">
        <f t="shared" si="22"/>
        <v>GOED</v>
      </c>
      <c r="AA50" s="138" t="str">
        <f t="shared" si="23"/>
        <v>03|</v>
      </c>
      <c r="AB50" s="4" t="str">
        <f t="shared" si="24"/>
        <v>GOED</v>
      </c>
      <c r="AC50" s="4" t="str">
        <f t="shared" si="25"/>
        <v>GOED</v>
      </c>
      <c r="AD50" s="138" t="str">
        <f t="shared" si="26"/>
        <v>13|</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1</v>
      </c>
      <c r="AQ50" s="153">
        <f>SUM(AL50:AO50)</f>
        <v>2</v>
      </c>
      <c r="AR50" s="152">
        <f>SUM(AN48:AN51)</f>
        <v>7</v>
      </c>
      <c r="AS50" s="110">
        <f>IF($AP50=$AP48,AL50,0)</f>
        <v>0</v>
      </c>
      <c r="AT50" s="69">
        <f>IF($AP50=$AP49,AM50,0)</f>
        <v>1</v>
      </c>
      <c r="AU50" s="202">
        <v>0</v>
      </c>
      <c r="AV50" s="200">
        <f>IF($AP50=$AP51,AO50,0)</f>
        <v>0</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14950203500013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2</v>
      </c>
      <c r="AO51" s="210">
        <v>0</v>
      </c>
      <c r="AP51" s="428">
        <f>IF(AA50&lt;&gt;"FOUT",IF(AL51&gt;AO48,3,IF(AL51=AO48,1,0)),0)+IF(AA47&lt;&gt;"FOUT",IF(AM51&gt;AO49,3,IF(AM51=AO49,1,0)),0)+IF(AA45&lt;&gt;"FOUT",IF(AN51&gt;AO50,3,IF(AN51=AO50,1,0)),0)</f>
        <v>6</v>
      </c>
      <c r="AQ51" s="148">
        <f>SUM(AL51:AO51)</f>
        <v>3</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64990303500002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1</v>
      </c>
      <c r="AO57" s="206">
        <f>IF(ISNUMBER(V50),V50,0)</f>
        <v>3</v>
      </c>
      <c r="AP57" s="155">
        <f>IF(AD45&lt;&gt;"FOUT",IF(AM57&gt;AL58,3,IF(AM57=AL58,1,0)),0)+IF(AD48&lt;&gt;"FOUT",IF(AN57&gt;AL59,3,IF(AN57=AL59,1,0)),0)+IF(AD50&lt;&gt;"FOUT",IF(AO57&gt;AL60,3,IF(AO57=AL60,1,0)),0)</f>
        <v>6</v>
      </c>
      <c r="AQ57" s="158">
        <f>SUM(AL57:AO57)</f>
        <v>7</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65030703500004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0</v>
      </c>
      <c r="AQ58" s="153">
        <f>SUM(AL58:AO58)</f>
        <v>1</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4940103500001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2</v>
      </c>
      <c r="AN59" s="202">
        <v>0</v>
      </c>
      <c r="AO59" s="163">
        <f>IF(ISNUMBER(T46),T46,0)</f>
        <v>4</v>
      </c>
      <c r="AP59" s="151">
        <f>IF(AD48&lt;&gt;"FOUT",IF(AL59&gt;AN57,3,IF(AL59=AN57,1,0)),0)+IF(AD49&lt;&gt;"FOUT",IF(AM59&gt;AN58,3,IF(AM59=AN58,1,0)),0)+IF(AD46&lt;&gt;"FOUT",IF(AO59&gt;AN60,3,IF(AO59=AN60,1,0)),0)</f>
        <v>9</v>
      </c>
      <c r="AQ59" s="153">
        <f>SUM(AL59:AO59)</f>
        <v>9</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95070903500002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1</v>
      </c>
      <c r="AO60" s="210">
        <v>0</v>
      </c>
      <c r="AP60" s="428">
        <f>IF(AD50&lt;&gt;"FOUT",IF(AL60&gt;AO57,3,IF(AL60=AO57,1,0)),0)+IF(AD47&lt;&gt;"FOUT",IF(AM60&gt;AO58,3,IF(AM60=AO58,1,0)),0)+IF(AD46&lt;&gt;"FOUT",IF(AN60&gt;AO59,3,IF(AN60=AO59,1,0)),0)</f>
        <v>3</v>
      </c>
      <c r="AQ60" s="148">
        <f>SUM(AL60:AO60)</f>
        <v>4</v>
      </c>
      <c r="AR60" s="147">
        <f>SUM(AO57:AO60)</f>
        <v>8</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34960403500003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5</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4</v>
      </c>
      <c r="AB70" s="189">
        <f>LARGE($AP$30:$AP$33,3)</f>
        <v>1</v>
      </c>
      <c r="AC70" s="189">
        <f>LARGE($AP$39:$AP$42,3)</f>
        <v>3</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0</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A2A4</v>
      </c>
      <c r="AA73" s="189" t="str">
        <f ca="1">IF(AA$67=6,IF(AA69=$AP$21,$AH$21,"")&amp;IF(AA69=$AP$22,$AH$22,"")&amp;IF(AA69=$AP$23,$AH$23,"")&amp;IF(AA69=$AP$24,$AH$24,""),"")</f>
        <v>B2</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A2A4</v>
      </c>
      <c r="AA74" s="189" t="str">
        <f ca="1">IF(AA$67=6,IF(AA70=$AP$21,$AH$21,"")&amp;IF(AA70=$AP$22,$AH$22,"")&amp;IF(AA70=$AP$23,$AH$23,"")&amp;IF(AA70=$AP$24,$AH$24,""),"")</f>
        <v>B3</v>
      </c>
      <c r="AB74" s="189" t="str">
        <f ca="1">IF(AB$67=6,IF(AB70=$AP$30,$AH$30,"")&amp;IF(AB70=$AP$31,$AH$31,"")&amp;IF(AB70=$AP$32,$AH$32,"")&amp;IF(AB70=$AP$33,$AH$33,""),"")</f>
        <v>C1C3</v>
      </c>
      <c r="AC74" s="189" t="str">
        <f ca="1">IF(AC$67=6,IF(AC70=$AP$39,$AH$39,"")&amp;IF(AC70=$AP$40,$AH$40,"")&amp;IF(AC70=$AP$41,$AH$41,"")&amp;IF(AC70=$AP$42,$AH$42,""),"")</f>
        <v>D3</v>
      </c>
      <c r="AD74" s="189" t="str">
        <f ca="1">IF(AD$67,IF(AD70=$AP$48,$AH$48,"")&amp;IF(AD70=$AP$49,$AH$49,"")&amp;IF(AD70=$AP$50,$AH$50,"")&amp;IF(AD70=$AP$51,$AH$51,""),"")</f>
        <v>E2E3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v>
      </c>
      <c r="AD75" s="189" t="str">
        <f ca="1">IF(AD$67,IF(AD71=$AP$48,$AH$48,"")&amp;IF(AD71=$AP$49,$AH$49,"")&amp;IF(AD71=$AP$50,$AH$50,"")&amp;IF(AD71=$AP$51,$AH$51,""),"")</f>
        <v>E2E3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 / Zwitserland</v>
      </c>
      <c r="AA77" s="478" t="str">
        <f ca="1">IF(LEN(AA73)&gt;=2,VLOOKUP(LEFT(AA73,2),Voorblad!$X$67:$Y$98,2),"")&amp;IF(LEN(AA73)&gt;=4," / "&amp;VLOOKUP(RIGHT(LEFT(AA73,4),2),Voorblad!$X$67:$Y$98,2),"")&amp;IF(LEN(AA73)&gt;=6," / "&amp;VLOOKUP(RIGHT(LEFT(AA73,6),2),Voorblad!$X$67:$Y$98,2),"")&amp;IF(LEN(AA73)&gt;=8," / "&amp;VLOOKUP(RIGHT(LEFT(AA73,8),2),Voorblad!$X$67:$Y$98,2),"")</f>
        <v>Kroatië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Zwitserland</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jessegerrits65@gmail.com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24</v>
      </c>
      <c r="AB87" s="198"/>
      <c r="AC87" s="513">
        <f>IF(AC86="GOED",SEARCH("@",$AA$84),"nvt")</f>
        <v>15</v>
      </c>
      <c r="AD87" s="513" t="str">
        <f>IF(AC87="nvt","nvt",RIGHT(AA84,LEN(AA84)-AC87))</f>
        <v>gmail.com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|jessegerrits65@gmail.com24</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2"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B2</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A2B3C3D3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10</v>
      </c>
      <c r="AH16" s="143">
        <f ca="1">IF($AC$7=1,VLOOKUP($V16,Groepswedstrijden!$AH$12:$BA$78,11,FALSE),IF($AC$11=1,VLOOKUP($V16,#REF!,11,FALSE),""))</f>
        <v>2</v>
      </c>
      <c r="AI16" s="219">
        <f ca="1">IF($AC$7=1,VLOOKUP($V16,Groepswedstrijden!$AH$12:$BA$78,19,FALSE),IF($AC$11=1,VLOOKUP($V16,#REF!,19,FALSE),""))</f>
        <v>95081003500001</v>
      </c>
      <c r="AJ16" s="224">
        <f ca="1">FLOOR(IF($AD16=1,AI16,IF($AD17=1,AI17,IF($AD18=1,AI18,AI19)))/10,1)</f>
        <v>9508100350000</v>
      </c>
      <c r="AL16" s="1159" t="str">
        <f ca="1">AE15</f>
        <v>GROEP A</v>
      </c>
      <c r="AM16" s="336" t="s">
        <v>67</v>
      </c>
      <c r="AN16" s="337" t="str">
        <f ca="1">IF($AD16=1,AE16,IF($AD17=1,AE17,IF($AD18=1,AE18,AE19)))</f>
        <v>Duitsland</v>
      </c>
      <c r="AO16" s="338">
        <f ca="1">IF($AD16=1,AF16,IF($AD17=1,AF17,IF($AD18=1,AF18,AF19)))</f>
        <v>9</v>
      </c>
      <c r="AP16" s="338">
        <f ca="1">IF($AD16=1,AG16,IF($AD17=1,AG17,IF($AD18=1,AG18,AG19)))</f>
        <v>10</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 / 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3</v>
      </c>
      <c r="AH17" s="143">
        <f ca="1">IF($AC$7=1,VLOOKUP($V17,Groepswedstrijden!$AH$12:$BA$78,11,FALSE),IF($AC$11=1,VLOOKUP($V17,#REF!,11,FALSE),""))</f>
        <v>4</v>
      </c>
      <c r="AI17" s="219">
        <f ca="1">IF($AC$7=1,VLOOKUP($V17,Groepswedstrijden!$AH$12:$BA$78,19,FALSE),IF($AC$11=1,VLOOKUP($V17,#REF!,19,FALSE),""))</f>
        <v>44990303500003</v>
      </c>
      <c r="AJ17" s="224">
        <f ca="1">FLOOR(IF($AD16=2,AI16,IF($AD17=2,AI17,IF($AD18=2,AI18,AI19)))/10,1)</f>
        <v>4499030350000</v>
      </c>
      <c r="AL17" s="1160"/>
      <c r="AM17" s="339" t="str">
        <f ca="1">IF(AJ17=AJ16,"","2.")</f>
        <v>2.</v>
      </c>
      <c r="AN17" s="340" t="str">
        <f ca="1">IF($AD16=2,AE16,IF($AD17=2,AE17,IF($AD18=2,AE18,AE19)))</f>
        <v>Zwitserland</v>
      </c>
      <c r="AO17" s="341">
        <f ca="1">IF($AD16=2,AF16,IF($AD17=2,AF17,IF($AD18=2,AF18,AF19)))</f>
        <v>4</v>
      </c>
      <c r="AP17" s="341">
        <f ca="1">IF($AD16=2,AG16,IF($AD17=2,AG17,IF($AD18=2,AG18,AG19)))</f>
        <v>3</v>
      </c>
      <c r="AQ17" s="341">
        <f ca="1">IF($AD16=2,AH16,IF($AD17=2,AH17,IF($AD18=2,AH18,AH19)))</f>
        <v>4</v>
      </c>
    </row>
    <row r="18" spans="2:43" s="166" customFormat="1" ht="15" customHeight="1" x14ac:dyDescent="0.25">
      <c r="B18" s="17"/>
      <c r="C18" s="949"/>
      <c r="D18" s="335" t="s">
        <v>213</v>
      </c>
      <c r="E18" s="820" t="s">
        <v>851</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3</v>
      </c>
      <c r="AA18" s="263" t="str">
        <f ca="1">RIGHT(V18,1)</f>
        <v>3</v>
      </c>
      <c r="AB18" s="265" t="str">
        <f ca="1">Groepswedstrijden!Z78</f>
        <v>Schotland / 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2</v>
      </c>
      <c r="AH18" s="143">
        <f ca="1">IF($AC$7=1,VLOOKUP($V18,Groepswedstrijden!$AH$12:$BA$78,11,FALSE),IF($AC$11=1,VLOOKUP($V18,#REF!,11,FALSE),""))</f>
        <v>8</v>
      </c>
      <c r="AI18" s="219">
        <f ca="1">IF($AC$7=1,VLOOKUP($V18,Groepswedstrijden!$AH$12:$BA$78,19,FALSE),IF($AC$11=1,VLOOKUP($V18,#REF!,19,FALSE),""))</f>
        <v>4940203500002</v>
      </c>
      <c r="AJ18" s="224">
        <f ca="1">FLOOR(IF($AD16=3,AI16,IF($AD17=3,AI17,IF($AD18=3,AI18,AI19)))/10,1)</f>
        <v>4499030350000</v>
      </c>
      <c r="AL18" s="1160"/>
      <c r="AM18" s="339" t="str">
        <f ca="1">IF(AJ18=AJ17,"","3.")</f>
        <v/>
      </c>
      <c r="AN18" s="340" t="str">
        <f ca="1">IF($AD16=3,AE16,IF($AD17=3,AE17,IF($AD18=3,AE18,AE19)))</f>
        <v>Schotland</v>
      </c>
      <c r="AO18" s="341">
        <f ca="1">IF($AD16=3,AF16,IF($AD17=3,AF17,IF($AD18=3,AF18,AF19)))</f>
        <v>4</v>
      </c>
      <c r="AP18" s="341">
        <f ca="1">IF($AD16=3,AG16,IF($AD17=3,AG17,IF($AD18=3,AG18,AG19)))</f>
        <v>3</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Schotland / Zwitserland</v>
      </c>
      <c r="E19" s="1153"/>
      <c r="F19" s="1153"/>
      <c r="G19" s="1153"/>
      <c r="H19" s="1153"/>
      <c r="I19" s="1153"/>
      <c r="J19" s="17"/>
      <c r="K19" s="1153" t="str">
        <f ca="1">IF($S$12=1,IF($AC$7=1,AB22,IF($AC$11=1,AC22,"")),IF(AND($S$12=2,OR($Z$19="LEEG",$Z$19="ONGELDIG")),IF($AC$7=1,AB22,IF($AC$11=1,AC22,"")),""))</f>
        <v>Kroatië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3</v>
      </c>
      <c r="AH19" s="143">
        <f ca="1">IF($AC$7=1,VLOOKUP($V19,Groepswedstrijden!$AH$12:$BA$78,11,FALSE),IF($AC$11=1,VLOOKUP($V19,#REF!,11,FALSE),""))</f>
        <v>4</v>
      </c>
      <c r="AI19" s="219">
        <f ca="1">IF($AC$7=1,VLOOKUP($V19,Groepswedstrijden!$AH$12:$BA$78,19,FALSE),IF($AC$11=1,VLOOKUP($V19,#REF!,19,FALSE),""))</f>
        <v>44990303500004</v>
      </c>
      <c r="AJ19" s="224">
        <f ca="1">FLOOR(IF($AD16=4,AI16,IF($AD17=4,AI17,IF($AD18=4,AI18,AI19)))/10,1)</f>
        <v>494020350000</v>
      </c>
      <c r="AL19" s="1161"/>
      <c r="AM19" s="342" t="str">
        <f ca="1">IF(AJ19=AJ18,"","4.")</f>
        <v>4.</v>
      </c>
      <c r="AN19" s="343" t="str">
        <f ca="1">IF($AD16=4,AE16,IF($AD17=4,AE17,IF($AD18=4,AE18,AE19)))</f>
        <v>Hongarije</v>
      </c>
      <c r="AO19" s="344">
        <f ca="1">IF($AD16=4,AF16,IF($AD17=4,AF17,IF($AD18=4,AF18,AF19)))</f>
        <v>0</v>
      </c>
      <c r="AP19" s="344">
        <f ca="1">IF($AD16=4,AG16,IF($AD17=4,AG17,IF($AD18=4,AG18,AG19)))</f>
        <v>2</v>
      </c>
      <c r="AQ19" s="344">
        <f ca="1">IF($AD16=4,AH16,IF($AD17=4,AH17,IF($AD18=4,AH18,AH19)))</f>
        <v>8</v>
      </c>
    </row>
    <row r="20" spans="2:43" ht="15" customHeight="1" x14ac:dyDescent="0.25">
      <c r="B20" s="17"/>
      <c r="C20" s="949"/>
      <c r="D20" s="335" t="s">
        <v>214</v>
      </c>
      <c r="E20" s="820" t="s">
        <v>2189</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Zwitserland</v>
      </c>
      <c r="E21" s="1153"/>
      <c r="F21" s="1153"/>
      <c r="G21" s="1153"/>
      <c r="H21" s="1153"/>
      <c r="I21" s="1153"/>
      <c r="J21" s="17"/>
      <c r="K21" s="1153" t="str">
        <f ca="1">IF($S$12=1,IF($AC$7=1,AB23,IF($AC$11=1,AC23,"")),IF(AND($S$12=2,OR($Z$21="LEEG",$Z$21="ONGELDIG")),IF($AC$7=1,AB23,IF($AC$11=1,AC23,"")),""))</f>
        <v>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8</v>
      </c>
      <c r="AH21" s="143">
        <f ca="1">IF($AC$7=1,VLOOKUP($V21,Groepswedstrijden!$AH$12:$BA$78,11,FALSE),IF($AC$11=1,VLOOKUP($V21,#REF!,11,FALSE),""))</f>
        <v>2</v>
      </c>
      <c r="AI21" s="219">
        <f ca="1">IF($AC$7=1,VLOOKUP($V21,Groepswedstrijden!$AH$12:$BA$78,19,FALSE),IF($AC$11=1,VLOOKUP($V21,#REF!,19,FALSE),""))</f>
        <v>75060803500004</v>
      </c>
      <c r="AJ21" s="224">
        <f ca="1">FLOOR(IF($AD21=1,AI21,IF($AD22=1,AI22,IF($AD23=1,AI23,AI24)))/10,1)</f>
        <v>7506080350000</v>
      </c>
      <c r="AL21" s="1159" t="str">
        <f ca="1">AE20</f>
        <v>GROEP B</v>
      </c>
      <c r="AM21" s="336" t="s">
        <v>67</v>
      </c>
      <c r="AN21" s="337" t="str">
        <f ca="1">IF($AD21=1,AE21,IF($AD22=1,AE22,IF($AD23=1,AE23,AE24)))</f>
        <v>Spanje</v>
      </c>
      <c r="AO21" s="338">
        <f ca="1">IF($AD21=1,AF21,IF($AD22=1,AF22,IF($AD23=1,AF23,AF24)))</f>
        <v>7</v>
      </c>
      <c r="AP21" s="338">
        <f ca="1">IF($AD21=1,AG21,IF($AD22=1,AG22,IF($AD23=1,AG23,AG24)))</f>
        <v>8</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Kroatië</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5</v>
      </c>
      <c r="AG22" s="143">
        <f ca="1">IF($AC$7=1,VLOOKUP($V22,Groepswedstrijden!$AH$12:$BA$78,10,FALSE),IF($AC$11=1,VLOOKUP($V22,#REF!,10,FALSE),""))</f>
        <v>6</v>
      </c>
      <c r="AH22" s="143">
        <f ca="1">IF($AC$7=1,VLOOKUP($V22,Groepswedstrijden!$AH$12:$BA$78,11,FALSE),IF($AC$11=1,VLOOKUP($V22,#REF!,11,FALSE),""))</f>
        <v>4</v>
      </c>
      <c r="AI22" s="219">
        <f ca="1">IF($AC$7=1,VLOOKUP($V22,Groepswedstrijden!$AH$12:$BA$78,19,FALSE),IF($AC$11=1,VLOOKUP($V22,#REF!,19,FALSE),""))</f>
        <v>55020603500003</v>
      </c>
      <c r="AJ22" s="224">
        <f ca="1">FLOOR(IF($AD21=2,AI21,IF($AD22=2,AI22,IF($AD23=2,AI23,AI24)))/10,1)</f>
        <v>5502060350000</v>
      </c>
      <c r="AL22" s="1160"/>
      <c r="AM22" s="339" t="str">
        <f ca="1">IF(AJ22=AJ21,"","2.")</f>
        <v>2.</v>
      </c>
      <c r="AN22" s="340" t="str">
        <f ca="1">IF($AD21=2,AE21,IF($AD22=2,AE22,IF($AD23=2,AE23,AE24)))</f>
        <v>Kroatië</v>
      </c>
      <c r="AO22" s="341">
        <f ca="1">IF($AD21=2,AF21,IF($AD22=2,AF22,IF($AD23=2,AF23,AF24)))</f>
        <v>5</v>
      </c>
      <c r="AP22" s="341">
        <f ca="1">IF($AD21=2,AG21,IF($AD22=2,AG22,IF($AD23=2,AG23,AG24)))</f>
        <v>6</v>
      </c>
      <c r="AQ22" s="341">
        <f ca="1">IF($AD21=2,AH21,IF($AD22=2,AH22,IF($AD23=2,AH23,AH24)))</f>
        <v>4</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4</v>
      </c>
      <c r="AG23" s="143">
        <f ca="1">IF($AC$7=1,VLOOKUP($V23,Groepswedstrijden!$AH$12:$BA$78,10,FALSE),IF($AC$11=1,VLOOKUP($V23,#REF!,10,FALSE),""))</f>
        <v>3</v>
      </c>
      <c r="AH23" s="143">
        <f ca="1">IF($AC$7=1,VLOOKUP($V23,Groepswedstrijden!$AH$12:$BA$78,11,FALSE),IF($AC$11=1,VLOOKUP($V23,#REF!,11,FALSE),""))</f>
        <v>3</v>
      </c>
      <c r="AI23" s="219">
        <f ca="1">IF($AC$7=1,VLOOKUP($V23,Groepswedstrijden!$AH$12:$BA$78,19,FALSE),IF($AC$11=1,VLOOKUP($V23,#REF!,19,FALSE),""))</f>
        <v>45000303500002</v>
      </c>
      <c r="AJ23" s="224">
        <f ca="1">FLOOR(IF($AD21=3,AI21,IF($AD22=3,AI22,IF($AD23=3,AI23,AI24)))/10,1)</f>
        <v>4500030350000</v>
      </c>
      <c r="AL23" s="1160"/>
      <c r="AM23" s="339" t="str">
        <f ca="1">IF(AJ23=AJ22,"","3.")</f>
        <v>3.</v>
      </c>
      <c r="AN23" s="340" t="str">
        <f ca="1">IF($AD21=3,AE21,IF($AD22=3,AE22,IF($AD23=3,AE23,AE24)))</f>
        <v>Italië</v>
      </c>
      <c r="AO23" s="341">
        <f ca="1">IF($AD21=3,AF21,IF($AD22=3,AF22,IF($AD23=3,AF23,AF24)))</f>
        <v>4</v>
      </c>
      <c r="AP23" s="341">
        <f ca="1">IF($AD21=3,AG21,IF($AD22=3,AG22,IF($AD23=3,AG23,AG24)))</f>
        <v>3</v>
      </c>
      <c r="AQ23" s="341">
        <f ca="1">IF($AD21=3,AH21,IF($AD22=3,AH22,IF($AD23=3,AH23,AH24)))</f>
        <v>3</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9</v>
      </c>
      <c r="AI24" s="219">
        <f ca="1">IF($AC$7=1,VLOOKUP($V24,Groepswedstrijden!$AH$12:$BA$78,19,FALSE),IF($AC$11=1,VLOOKUP($V24,#REF!,19,FALSE),""))</f>
        <v>4920103500001</v>
      </c>
      <c r="AJ24" s="224">
        <f ca="1">FLOOR(IF($AD21=4,AI21,IF($AD22=4,AI22,IF($AD23=4,AI23,AI24)))/10,1)</f>
        <v>492010350000</v>
      </c>
      <c r="AL24" s="1161"/>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9</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8</v>
      </c>
      <c r="AI26" s="219">
        <f ca="1">IF($AC$7=1,VLOOKUP($V26,Groepswedstrijden!$AH$12:$BA$78,19,FALSE),IF($AC$11=1,VLOOKUP($V26,#REF!,19,FALSE),""))</f>
        <v>14930103500014</v>
      </c>
      <c r="AJ26" s="224">
        <f ca="1">FLOOR(IF($AD26=1,AI26,IF($AD27=1,AI27,IF($AD28=1,AI28,AI29)))/10,1)</f>
        <v>9510130350000</v>
      </c>
      <c r="AL26" s="1159" t="str">
        <f ca="1">AE25</f>
        <v>GROEP C</v>
      </c>
      <c r="AM26" s="336" t="s">
        <v>67</v>
      </c>
      <c r="AN26" s="337" t="str">
        <f ca="1">IF($AD26=1,AE26,IF($AD27=1,AE27,IF($AD28=1,AE28,AE29)))</f>
        <v>Engeland</v>
      </c>
      <c r="AO26" s="338">
        <f ca="1">IF($AD26=1,AF26,IF($AD27=1,AF27,IF($AD28=1,AF28,AF29)))</f>
        <v>9</v>
      </c>
      <c r="AP26" s="338">
        <f ca="1">IF($AD26=1,AG26,IF($AD27=1,AG27,IF($AD28=1,AG28,AG29)))</f>
        <v>13</v>
      </c>
      <c r="AQ26" s="338">
        <f ca="1">IF($AD26=1,AH26,IF($AD27=1,AH27,IF($AD28=1,AH28,AH29)))</f>
        <v>3</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6</v>
      </c>
      <c r="AH27" s="143">
        <f ca="1">IF($AC$7=1,VLOOKUP($V27,Groepswedstrijden!$AH$12:$BA$78,11,FALSE),IF($AC$11=1,VLOOKUP($V27,#REF!,11,FALSE),""))</f>
        <v>5</v>
      </c>
      <c r="AI27" s="219">
        <f ca="1">IF($AC$7=1,VLOOKUP($V27,Groepswedstrijden!$AH$12:$BA$78,19,FALSE),IF($AC$11=1,VLOOKUP($V27,#REF!,19,FALSE),""))</f>
        <v>65010603500001</v>
      </c>
      <c r="AJ27" s="224">
        <f ca="1">FLOOR(IF($AD26=2,AI26,IF($AD27=2,AI27,IF($AD28=2,AI28,AI29)))/10,1)</f>
        <v>6501060350000</v>
      </c>
      <c r="AL27" s="1160"/>
      <c r="AM27" s="339" t="str">
        <f ca="1">IF(AJ27=AJ26,"","2.")</f>
        <v>2.</v>
      </c>
      <c r="AN27" s="340" t="str">
        <f ca="1">IF($AD26=2,AE26,IF($AD27=2,AE27,IF($AD28=2,AE28,AE29)))</f>
        <v>Denemarken</v>
      </c>
      <c r="AO27" s="341">
        <f ca="1">IF($AD26=2,AF26,IF($AD27=2,AF27,IF($AD28=2,AF28,AF29)))</f>
        <v>6</v>
      </c>
      <c r="AP27" s="341">
        <f ca="1">IF($AD26=2,AG26,IF($AD27=2,AG27,IF($AD28=2,AG28,AG29)))</f>
        <v>6</v>
      </c>
      <c r="AQ27" s="341">
        <f ca="1">IF($AD26=2,AH26,IF($AD27=2,AH27,IF($AD28=2,AH28,AH29)))</f>
        <v>5</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3</v>
      </c>
      <c r="AH28" s="143">
        <f ca="1">IF($AC$7=1,VLOOKUP($V28,Groepswedstrijden!$AH$12:$BA$78,11,FALSE),IF($AC$11=1,VLOOKUP($V28,#REF!,11,FALSE),""))</f>
        <v>7</v>
      </c>
      <c r="AI28" s="219">
        <f ca="1">IF($AC$7=1,VLOOKUP($V28,Groepswedstrijden!$AH$12:$BA$78,19,FALSE),IF($AC$11=1,VLOOKUP($V28,#REF!,19,FALSE),""))</f>
        <v>14960303500013</v>
      </c>
      <c r="AJ28" s="224">
        <f ca="1">FLOOR(IF($AD26=3,AI26,IF($AD27=3,AI27,IF($AD28=3,AI28,AI29)))/10,1)</f>
        <v>1496030350001</v>
      </c>
      <c r="AL28" s="1160"/>
      <c r="AM28" s="339" t="str">
        <f ca="1">IF(AJ28=AJ27,"","3.")</f>
        <v>3.</v>
      </c>
      <c r="AN28" s="340" t="str">
        <f ca="1">IF($AD26=3,AE26,IF($AD27=3,AE27,IF($AD28=3,AE28,AE29)))</f>
        <v>Servië</v>
      </c>
      <c r="AO28" s="341">
        <f ca="1">IF($AD26=3,AF26,IF($AD27=3,AF27,IF($AD28=3,AF28,AF29)))</f>
        <v>1</v>
      </c>
      <c r="AP28" s="341">
        <f ca="1">IF($AD26=3,AG26,IF($AD27=3,AG27,IF($AD28=3,AG28,AG29)))</f>
        <v>3</v>
      </c>
      <c r="AQ28" s="341">
        <f ca="1">IF($AD26=3,AH26,IF($AD27=3,AH27,IF($AD28=3,AH28,AH29)))</f>
        <v>7</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13</v>
      </c>
      <c r="AH29" s="143">
        <f ca="1">IF($AC$7=1,VLOOKUP($V29,Groepswedstrijden!$AH$12:$BA$78,11,FALSE),IF($AC$11=1,VLOOKUP($V29,#REF!,11,FALSE),""))</f>
        <v>3</v>
      </c>
      <c r="AI29" s="219">
        <f ca="1">IF($AC$7=1,VLOOKUP($V29,Groepswedstrijden!$AH$12:$BA$78,19,FALSE),IF($AC$11=1,VLOOKUP($V29,#REF!,19,FALSE),""))</f>
        <v>95101303500002</v>
      </c>
      <c r="AJ29" s="224">
        <f ca="1">FLOOR(IF($AD26=4,AI26,IF($AD27=4,AI27,IF($AD28=4,AI28,AI29)))/10,1)</f>
        <v>1493010350001</v>
      </c>
      <c r="AL29" s="1161"/>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8</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Servië</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1</v>
      </c>
      <c r="AH31" s="143">
        <f ca="1">IF($AC$7=1,VLOOKUP($V31,Groepswedstrijden!$AH$12:$BA$78,11,FALSE),IF($AC$11=1,VLOOKUP($V31,#REF!,11,FALSE),""))</f>
        <v>11</v>
      </c>
      <c r="AI31" s="219">
        <f ca="1">IF($AC$7=1,VLOOKUP($V31,Groepswedstrijden!$AH$12:$BA$78,19,FALSE),IF($AC$11=1,VLOOKUP($V31,#REF!,19,FALSE),""))</f>
        <v>4900103500004</v>
      </c>
      <c r="AJ31" s="224">
        <f ca="1">FLOOR(IF($AD31=1,AI31,IF($AD32=1,AI32,IF($AD33=1,AI33,AI34)))/10,1)</f>
        <v>9510110350000</v>
      </c>
      <c r="AL31" s="1159" t="str">
        <f ca="1">AE30</f>
        <v>GROEP D</v>
      </c>
      <c r="AM31" s="336" t="s">
        <v>67</v>
      </c>
      <c r="AN31" s="337" t="str">
        <f ca="1">IF($AD31=1,AE31,IF($AD32=1,AE32,IF($AD33=1,AE33,AE34)))</f>
        <v>Frankrijk</v>
      </c>
      <c r="AO31" s="338">
        <f ca="1">IF($AD31=1,AF31,IF($AD32=1,AF32,IF($AD33=1,AF33,AF34)))</f>
        <v>9</v>
      </c>
      <c r="AP31" s="338">
        <f ca="1">IF($AD31=1,AG31,IF($AD32=1,AG32,IF($AD33=1,AG33,AG34)))</f>
        <v>11</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6</v>
      </c>
      <c r="AH32" s="143">
        <f ca="1">IF($AC$7=1,VLOOKUP($V32,Groepswedstrijden!$AH$12:$BA$78,11,FALSE),IF($AC$11=1,VLOOKUP($V32,#REF!,11,FALSE),""))</f>
        <v>4</v>
      </c>
      <c r="AI32" s="219">
        <f ca="1">IF($AC$7=1,VLOOKUP($V32,Groepswedstrijden!$AH$12:$BA$78,19,FALSE),IF($AC$11=1,VLOOKUP($V32,#REF!,19,FALSE),""))</f>
        <v>65020603500002</v>
      </c>
      <c r="AJ32" s="224">
        <f ca="1">FLOOR(IF($AD31=2,AI31,IF($AD32=2,AI32,IF($AD33=2,AI33,AI34)))/10,1)</f>
        <v>6502060350000</v>
      </c>
      <c r="AL32" s="1160"/>
      <c r="AM32" s="339" t="str">
        <f ca="1">IF(AJ32=AJ31,"","2.")</f>
        <v>2.</v>
      </c>
      <c r="AN32" s="340" t="str">
        <f ca="1">IF($AD31=2,AE31,IF($AD32=2,AE32,IF($AD33=2,AE33,AE34)))</f>
        <v>Nederland</v>
      </c>
      <c r="AO32" s="341">
        <f ca="1">IF($AD31=2,AF31,IF($AD32=2,AF32,IF($AD33=2,AF33,AF34)))</f>
        <v>6</v>
      </c>
      <c r="AP32" s="341">
        <f ca="1">IF($AD31=2,AG31,IF($AD32=2,AG32,IF($AD33=2,AG33,AG34)))</f>
        <v>6</v>
      </c>
      <c r="AQ32" s="341">
        <f ca="1">IF($AD31=2,AH31,IF($AD32=2,AH32,IF($AD33=2,AH33,AH34)))</f>
        <v>4</v>
      </c>
    </row>
    <row r="33" spans="1:43" ht="20.100000000000001" customHeight="1" x14ac:dyDescent="0.25">
      <c r="B33" s="17"/>
      <c r="C33" s="949"/>
      <c r="D33" s="1153" t="str">
        <f ca="1">IF($S$12=1,IF($AC$7=1,AB29,IF($AC$11=1,AC29,"")),IF(AND($S$12=2,OR($Y$33="LEEG",$Y$33="ONGELDIG")),IF($AC$7=1,AB29,IF($AC$11=1,AC29,"")),""))</f>
        <v>Slovenië / Servië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3</v>
      </c>
      <c r="AH33" s="143">
        <f ca="1">IF($AC$7=1,VLOOKUP($V33,Groepswedstrijden!$AH$12:$BA$78,11,FALSE),IF($AC$11=1,VLOOKUP($V33,#REF!,11,FALSE),""))</f>
        <v>5</v>
      </c>
      <c r="AI33" s="219">
        <f ca="1">IF($AC$7=1,VLOOKUP($V33,Groepswedstrijden!$AH$12:$BA$78,19,FALSE),IF($AC$11=1,VLOOKUP($V33,#REF!,19,FALSE),""))</f>
        <v>34980303500003</v>
      </c>
      <c r="AJ33" s="224">
        <f ca="1">FLOOR(IF($AD31=3,AI31,IF($AD32=3,AI32,IF($AD33=3,AI33,AI34)))/10,1)</f>
        <v>3498030350000</v>
      </c>
      <c r="AL33" s="1160"/>
      <c r="AM33" s="339" t="str">
        <f ca="1">IF(AJ33=AJ32,"","3.")</f>
        <v>3.</v>
      </c>
      <c r="AN33" s="340" t="str">
        <f ca="1">IF($AD31=3,AE31,IF($AD32=3,AE32,IF($AD33=3,AE33,AE34)))</f>
        <v>Oostenrijk</v>
      </c>
      <c r="AO33" s="341">
        <f ca="1">IF($AD31=3,AF31,IF($AD32=3,AF32,IF($AD33=3,AF33,AF34)))</f>
        <v>3</v>
      </c>
      <c r="AP33" s="341">
        <f ca="1">IF($AD31=3,AG31,IF($AD32=3,AG32,IF($AD33=3,AG33,AG34)))</f>
        <v>3</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11</v>
      </c>
      <c r="AH34" s="143">
        <f ca="1">IF($AC$7=1,VLOOKUP($V34,Groepswedstrijden!$AH$12:$BA$78,11,FALSE),IF($AC$11=1,VLOOKUP($V34,#REF!,11,FALSE),""))</f>
        <v>1</v>
      </c>
      <c r="AI34" s="219">
        <f ca="1">IF($AC$7=1,VLOOKUP($V34,Groepswedstrijden!$AH$12:$BA$78,19,FALSE),IF($AC$11=1,VLOOKUP($V34,#REF!,19,FALSE),""))</f>
        <v>95101103500001</v>
      </c>
      <c r="AJ34" s="224">
        <f ca="1">FLOOR(IF($AD31=4,AI31,IF($AD32=4,AI32,IF($AD33=4,AI33,AI34)))/10,1)</f>
        <v>490010350000</v>
      </c>
      <c r="AL34" s="1161"/>
      <c r="AM34" s="342" t="str">
        <f ca="1">IF(AJ34=AJ33,"","4.")</f>
        <v>4.</v>
      </c>
      <c r="AN34" s="343" t="str">
        <f ca="1">IF($AD31=4,AE31,IF($AD32=4,AE32,IF($AD33=4,AE33,AE34)))</f>
        <v>Polen</v>
      </c>
      <c r="AO34" s="344">
        <f ca="1">IF($AD31=4,AF31,IF($AD32=4,AF32,IF($AD33=4,AF33,AF34)))</f>
        <v>0</v>
      </c>
      <c r="AP34" s="344">
        <f ca="1">IF($AD31=4,AG31,IF($AD32=4,AG32,IF($AD33=4,AG33,AG34)))</f>
        <v>1</v>
      </c>
      <c r="AQ34" s="344">
        <f ca="1">IF($AD31=4,AH31,IF($AD32=4,AH32,IF($AD33=4,AH33,AH34)))</f>
        <v>11</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9</v>
      </c>
      <c r="AH36" s="143">
        <f ca="1">IF($AC$7=1,VLOOKUP($V36,Groepswedstrijden!$AH$12:$BA$78,11,FALSE),IF($AC$11=1,VLOOKUP($V36,#REF!,11,FALSE),""))</f>
        <v>0</v>
      </c>
      <c r="AI36" s="219">
        <f ca="1">IF($AC$7=1,VLOOKUP($V36,Groepswedstrijden!$AH$12:$BA$78,19,FALSE),IF($AC$11=1,VLOOKUP($V36,#REF!,19,FALSE),""))</f>
        <v>95090903500001</v>
      </c>
      <c r="AJ36" s="224">
        <f ca="1">FLOOR(IF($AD36=1,AI36,IF($AD37=1,AI37,IF($AD38=1,AI38,AI39)))/10,1)</f>
        <v>9509090350000</v>
      </c>
      <c r="AL36" s="1159" t="str">
        <f ca="1">AE35</f>
        <v>GROEP E</v>
      </c>
      <c r="AM36" s="336" t="s">
        <v>67</v>
      </c>
      <c r="AN36" s="337" t="str">
        <f ca="1">IF($AD36=1,AE36,IF($AD37=1,AE37,IF($AD38=1,AE38,AE39)))</f>
        <v>België</v>
      </c>
      <c r="AO36" s="338">
        <f ca="1">IF($AD36=1,AF36,IF($AD37=1,AF37,IF($AD38=1,AF38,AF39)))</f>
        <v>9</v>
      </c>
      <c r="AP36" s="338">
        <f ca="1">IF($AD36=1,AG36,IF($AD37=1,AG37,IF($AD38=1,AG38,AG39)))</f>
        <v>9</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1</v>
      </c>
      <c r="AH37" s="143">
        <f ca="1">IF($AC$7=1,VLOOKUP($V37,Groepswedstrijden!$AH$12:$BA$78,11,FALSE),IF($AC$11=1,VLOOKUP($V37,#REF!,11,FALSE),""))</f>
        <v>4</v>
      </c>
      <c r="AI37" s="219">
        <f ca="1">IF($AC$7=1,VLOOKUP($V37,Groepswedstrijden!$AH$12:$BA$78,19,FALSE),IF($AC$11=1,VLOOKUP($V37,#REF!,19,FALSE),""))</f>
        <v>14970103500014</v>
      </c>
      <c r="AJ37" s="224">
        <f ca="1">FLOOR(IF($AD36=2,AI36,IF($AD37=2,AI37,IF($AD38=2,AI38,AI39)))/10,1)</f>
        <v>6499030350000</v>
      </c>
      <c r="AL37" s="1160"/>
      <c r="AM37" s="339" t="str">
        <f ca="1">IF(AJ37=AJ36,"","2.")</f>
        <v>2.</v>
      </c>
      <c r="AN37" s="340" t="str">
        <f ca="1">IF($AD36=2,AE36,IF($AD37=2,AE37,IF($AD38=2,AE38,AE39)))</f>
        <v>Oekraïne</v>
      </c>
      <c r="AO37" s="341">
        <f ca="1">IF($AD36=2,AF36,IF($AD37=2,AF37,IF($AD38=2,AF38,AF39)))</f>
        <v>6</v>
      </c>
      <c r="AP37" s="341">
        <f ca="1">IF($AD36=2,AG36,IF($AD37=2,AG37,IF($AD38=2,AG38,AG39)))</f>
        <v>3</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2</v>
      </c>
      <c r="AH38" s="143">
        <f ca="1">IF($AC$7=1,VLOOKUP($V38,Groepswedstrijden!$AH$12:$BA$78,11,FALSE),IF($AC$11=1,VLOOKUP($V38,#REF!,11,FALSE),""))</f>
        <v>7</v>
      </c>
      <c r="AI38" s="219">
        <f ca="1">IF($AC$7=1,VLOOKUP($V38,Groepswedstrijden!$AH$12:$BA$78,19,FALSE),IF($AC$11=1,VLOOKUP($V38,#REF!,19,FALSE),""))</f>
        <v>14950203500013</v>
      </c>
      <c r="AJ38" s="224">
        <f ca="1">FLOOR(IF($AD36=3,AI36,IF($AD37=3,AI37,IF($AD38=3,AI38,AI39)))/10,1)</f>
        <v>1497010350001</v>
      </c>
      <c r="AL38" s="1160"/>
      <c r="AM38" s="339" t="str">
        <f ca="1">IF(AJ38=AJ37,"","3.")</f>
        <v>3.</v>
      </c>
      <c r="AN38" s="340" t="str">
        <f ca="1">IF($AD36=3,AE36,IF($AD37=3,AE37,IF($AD38=3,AE38,AE39)))</f>
        <v>Slowakije</v>
      </c>
      <c r="AO38" s="341">
        <f ca="1">IF($AD36=3,AF36,IF($AD37=3,AF37,IF($AD38=3,AF38,AF39)))</f>
        <v>1</v>
      </c>
      <c r="AP38" s="341">
        <f ca="1">IF($AD36=3,AG36,IF($AD37=3,AG37,IF($AD38=3,AG38,AG39)))</f>
        <v>1</v>
      </c>
      <c r="AQ38" s="341">
        <f ca="1">IF($AD36=3,AH36,IF($AD37=3,AH37,IF($AD38=3,AH38,AH39)))</f>
        <v>4</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3</v>
      </c>
      <c r="AH39" s="143">
        <f ca="1">IF($AC$7=1,VLOOKUP($V39,Groepswedstrijden!$AH$12:$BA$78,11,FALSE),IF($AC$11=1,VLOOKUP($V39,#REF!,11,FALSE),""))</f>
        <v>4</v>
      </c>
      <c r="AI39" s="219">
        <f ca="1">IF($AC$7=1,VLOOKUP($V39,Groepswedstrijden!$AH$12:$BA$78,19,FALSE),IF($AC$11=1,VLOOKUP($V39,#REF!,19,FALSE),""))</f>
        <v>64990303500002</v>
      </c>
      <c r="AJ39" s="224">
        <f ca="1">FLOOR(IF($AD36=4,AI36,IF($AD37=4,AI37,IF($AD38=4,AI38,AI39)))/10,1)</f>
        <v>1495020350001</v>
      </c>
      <c r="AL39" s="1161"/>
      <c r="AM39" s="342" t="str">
        <f ca="1">IF(AJ39=AJ38,"","4.")</f>
        <v>4.</v>
      </c>
      <c r="AN39" s="343" t="str">
        <f ca="1">IF($AD36=4,AE36,IF($AD37=4,AE37,IF($AD38=4,AE38,AE39)))</f>
        <v>Roemenië</v>
      </c>
      <c r="AO39" s="344">
        <f ca="1">IF($AD36=4,AF36,IF($AD37=4,AF37,IF($AD38=4,AF38,AF39)))</f>
        <v>1</v>
      </c>
      <c r="AP39" s="344">
        <f ca="1">IF($AD36=4,AG36,IF($AD37=4,AG37,IF($AD38=4,AG38,AG39)))</f>
        <v>2</v>
      </c>
      <c r="AQ39" s="344">
        <f ca="1">IF($AD36=4,AH36,IF($AD37=4,AH37,IF($AD38=4,AH38,AH39)))</f>
        <v>7</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v>
      </c>
      <c r="E41" s="1153"/>
      <c r="F41" s="1153"/>
      <c r="G41" s="1153"/>
      <c r="H41" s="1153"/>
      <c r="I41" s="1153"/>
      <c r="J41" s="17"/>
      <c r="K41" s="1153" t="str">
        <f ca="1">IF($S$12=1,IF($AC$7=1,AB43,IF($AC$11=1,AC43,"")),IF(AND($S$12=2,OR($Z$41="LEEG",$Z$41="ONGELDIG")),IF($AC$7=1,AB43,IF($AC$11=1,AC43,"")),""))</f>
        <v>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7</v>
      </c>
      <c r="AH41" s="143">
        <f ca="1">IF($AC$7=1,VLOOKUP($V41,Groepswedstrijden!$AH$12:$BA$78,11,FALSE),IF($AC$11=1,VLOOKUP($V41,#REF!,11,FALSE),""))</f>
        <v>4</v>
      </c>
      <c r="AI41" s="219">
        <f ca="1">IF($AC$7=1,VLOOKUP($V41,Groepswedstrijden!$AH$12:$BA$78,19,FALSE),IF($AC$11=1,VLOOKUP($V41,#REF!,19,FALSE),""))</f>
        <v>65030703500004</v>
      </c>
      <c r="AJ41" s="224">
        <f ca="1">FLOOR(IF($AD41=1,AI41,IF($AD42=1,AI42,IF($AD43=1,AI43,AI44)))/10,1)</f>
        <v>9507090350000</v>
      </c>
      <c r="AL41" s="1159" t="str">
        <f ca="1">AE40</f>
        <v>GROEP F</v>
      </c>
      <c r="AM41" s="336" t="s">
        <v>67</v>
      </c>
      <c r="AN41" s="337" t="str">
        <f ca="1">IF($AD41=1,AE41,IF($AD42=1,AE42,IF($AD43=1,AE43,AE44)))</f>
        <v>Portugal</v>
      </c>
      <c r="AO41" s="338">
        <f ca="1">IF($AD41=1,AF41,IF($AD42=1,AF42,IF($AD43=1,AF43,AF44)))</f>
        <v>9</v>
      </c>
      <c r="AP41" s="338">
        <f ca="1">IF($AD41=1,AG41,IF($AD42=1,AG42,IF($AD43=1,AG43,AG44)))</f>
        <v>9</v>
      </c>
      <c r="AQ41" s="338">
        <f ca="1">IF($AD41=1,AH41,IF($AD42=1,AH42,IF($AD43=1,AH43,AH44)))</f>
        <v>2</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7</v>
      </c>
      <c r="AI42" s="219">
        <f ca="1">IF($AC$7=1,VLOOKUP($V42,Groepswedstrijden!$AH$12:$BA$78,19,FALSE),IF($AC$11=1,VLOOKUP($V42,#REF!,19,FALSE),""))</f>
        <v>4940103500001</v>
      </c>
      <c r="AJ42" s="224">
        <f ca="1">FLOOR(IF($AD41=2,AI41,IF($AD42=2,AI42,IF($AD43=2,AI43,AI44)))/10,1)</f>
        <v>6503070350000</v>
      </c>
      <c r="AL42" s="1160"/>
      <c r="AM42" s="339" t="str">
        <f ca="1">IF(AJ42=AJ41,"","2.")</f>
        <v>2.</v>
      </c>
      <c r="AN42" s="340" t="str">
        <f ca="1">IF($AD41=2,AE41,IF($AD42=2,AE42,IF($AD43=2,AE43,AE44)))</f>
        <v>Turkije</v>
      </c>
      <c r="AO42" s="341">
        <f ca="1">IF($AD41=2,AF41,IF($AD42=2,AF42,IF($AD43=2,AF43,AF44)))</f>
        <v>6</v>
      </c>
      <c r="AP42" s="341">
        <f ca="1">IF($AD41=2,AG41,IF($AD42=2,AG42,IF($AD43=2,AG43,AG44)))</f>
        <v>7</v>
      </c>
      <c r="AQ42" s="341">
        <f ca="1">IF($AD41=2,AH41,IF($AD42=2,AH42,IF($AD43=2,AH43,AH44)))</f>
        <v>4</v>
      </c>
    </row>
    <row r="43" spans="1:43" ht="20.100000000000001" customHeight="1" x14ac:dyDescent="0.25">
      <c r="B43" s="17"/>
      <c r="C43" s="949"/>
      <c r="D43" s="1153" t="str">
        <f ca="1">IF($S$12=1,IF($AC$7=1,AB39,IF($AC$11=1,AC39,"")),IF(AND($S$12=2,OR($Y$43="LEEG",$Y$43="ONGELDIG")),IF($AC$7=1,AB39,IF($AC$11=1,AC39,"")),""))</f>
        <v>Slowakije / 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9</v>
      </c>
      <c r="AH43" s="143">
        <f ca="1">IF($AC$7=1,VLOOKUP($V43,Groepswedstrijden!$AH$12:$BA$78,11,FALSE),IF($AC$11=1,VLOOKUP($V43,#REF!,11,FALSE),""))</f>
        <v>2</v>
      </c>
      <c r="AI43" s="219">
        <f ca="1">IF($AC$7=1,VLOOKUP($V43,Groepswedstrijden!$AH$12:$BA$78,19,FALSE),IF($AC$11=1,VLOOKUP($V43,#REF!,19,FALSE),""))</f>
        <v>95070903500002</v>
      </c>
      <c r="AJ43" s="224">
        <f ca="1">FLOOR(IF($AD41=3,AI41,IF($AD42=3,AI42,IF($AD43=3,AI43,AI44)))/10,1)</f>
        <v>3496040350000</v>
      </c>
      <c r="AL43" s="1160"/>
      <c r="AM43" s="339" t="str">
        <f ca="1">IF(AJ43=AJ42,"","3.")</f>
        <v>3.</v>
      </c>
      <c r="AN43" s="340" t="str">
        <f ca="1">IF($AD41=3,AE41,IF($AD42=3,AE42,IF($AD43=3,AE43,AE44)))</f>
        <v>Tsjechië</v>
      </c>
      <c r="AO43" s="341">
        <f ca="1">IF($AD41=3,AF41,IF($AD42=3,AF42,IF($AD43=3,AF43,AF44)))</f>
        <v>3</v>
      </c>
      <c r="AP43" s="341">
        <f ca="1">IF($AD41=3,AG41,IF($AD42=3,AG42,IF($AD43=3,AG43,AG44)))</f>
        <v>4</v>
      </c>
      <c r="AQ43" s="341">
        <f ca="1">IF($AD41=3,AH41,IF($AD42=3,AH42,IF($AD43=3,AH43,AH44)))</f>
        <v>8</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4</v>
      </c>
      <c r="AH44" s="143">
        <f ca="1">IF($AC$7=1,VLOOKUP($V44,Groepswedstrijden!$AH$12:$BA$78,11,FALSE),IF($AC$11=1,VLOOKUP($V44,#REF!,11,FALSE),""))</f>
        <v>8</v>
      </c>
      <c r="AI44" s="219">
        <f ca="1">IF($AC$7=1,VLOOKUP($V44,Groepswedstrijden!$AH$12:$BA$78,19,FALSE),IF($AC$11=1,VLOOKUP($V44,#REF!,19,FALSE),""))</f>
        <v>34960403500003</v>
      </c>
      <c r="AJ44" s="224">
        <f ca="1">FLOOR(IF($AD41=4,AI41,IF($AD42=4,AI42,IF($AD43=4,AI43,AI44)))/10,1)</f>
        <v>494010350000</v>
      </c>
      <c r="AL44" s="1161"/>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7</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DE.CH.SC.HU|ES.HR.IT.AL|GB.DK.RS.SI|FR.NL.AT.PL|BE.UA.RO.SK|PT.TR.CZ.GE|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2024-06-14T18:28:22Z</dcterms:modified>
</cp:coreProperties>
</file>